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O24" i="1" l="1"/>
  <c r="BN24" i="1"/>
  <c r="BO23" i="1"/>
  <c r="BN23" i="1"/>
  <c r="BO22" i="1"/>
  <c r="BN22" i="1"/>
  <c r="BO21" i="1"/>
  <c r="BN21" i="1"/>
  <c r="BO20" i="1"/>
  <c r="BN20" i="1"/>
  <c r="BO19" i="1"/>
  <c r="BN19" i="1"/>
  <c r="BO18" i="1"/>
  <c r="BN18" i="1"/>
  <c r="BO17" i="1"/>
  <c r="BN17" i="1"/>
  <c r="BO16" i="1"/>
  <c r="BN16" i="1"/>
  <c r="BO15" i="1"/>
  <c r="BN15" i="1"/>
  <c r="BK24" i="1"/>
  <c r="BJ24" i="1"/>
  <c r="BK23" i="1"/>
  <c r="BJ23" i="1"/>
  <c r="BK22" i="1"/>
  <c r="BJ22" i="1"/>
  <c r="BK21" i="1"/>
  <c r="BJ21" i="1"/>
  <c r="BK20" i="1"/>
  <c r="BJ20" i="1"/>
  <c r="BK19" i="1"/>
  <c r="BJ19" i="1"/>
  <c r="BK18" i="1"/>
  <c r="BJ18" i="1"/>
  <c r="BK17" i="1"/>
  <c r="BJ17" i="1"/>
  <c r="BK16" i="1"/>
  <c r="BJ16" i="1"/>
  <c r="BK15" i="1"/>
  <c r="BJ15" i="1"/>
  <c r="BG24" i="1"/>
  <c r="BF24" i="1"/>
  <c r="BG23" i="1"/>
  <c r="BF23" i="1"/>
  <c r="BG22" i="1"/>
  <c r="BF22" i="1"/>
  <c r="BG21" i="1"/>
  <c r="BF21" i="1"/>
  <c r="BG20" i="1"/>
  <c r="BF20" i="1"/>
  <c r="BG19" i="1"/>
  <c r="BF19" i="1"/>
  <c r="BG18" i="1"/>
  <c r="BF18" i="1"/>
  <c r="BG17" i="1"/>
  <c r="BF17" i="1"/>
  <c r="BG16" i="1"/>
  <c r="BF16" i="1"/>
  <c r="BG15" i="1"/>
  <c r="BF1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C18" i="1"/>
  <c r="BB18" i="1"/>
  <c r="BC17" i="1"/>
  <c r="BB17" i="1"/>
  <c r="BC16" i="1"/>
  <c r="BB16" i="1"/>
  <c r="BC15" i="1"/>
  <c r="BB15" i="1"/>
  <c r="AY24" i="1"/>
  <c r="AX24" i="1"/>
  <c r="AY23" i="1"/>
  <c r="AX23" i="1"/>
  <c r="AY22" i="1"/>
  <c r="AX22" i="1"/>
  <c r="AY21" i="1"/>
  <c r="AX21" i="1"/>
  <c r="AY20" i="1"/>
  <c r="AX20" i="1"/>
  <c r="AY19" i="1"/>
  <c r="AX19" i="1"/>
  <c r="AY18" i="1"/>
  <c r="AX18" i="1"/>
  <c r="AY17" i="1"/>
  <c r="AX17" i="1"/>
  <c r="AY16" i="1"/>
  <c r="AX16" i="1"/>
  <c r="AY15" i="1"/>
  <c r="AX15" i="1"/>
  <c r="AU15" i="1"/>
  <c r="AU16" i="1"/>
  <c r="AU17" i="1"/>
  <c r="AU18" i="1"/>
  <c r="AU19" i="1"/>
  <c r="AU20" i="1"/>
  <c r="AU21" i="1"/>
  <c r="AU22" i="1"/>
  <c r="AU23" i="1"/>
  <c r="AU24" i="1"/>
  <c r="AT16" i="1"/>
  <c r="AT17" i="1"/>
  <c r="AT18" i="1"/>
  <c r="AT19" i="1"/>
  <c r="AT20" i="1"/>
  <c r="AT21" i="1"/>
  <c r="AT22" i="1"/>
  <c r="AT23" i="1"/>
  <c r="AT24" i="1"/>
  <c r="AT15" i="1"/>
  <c r="EJ24" i="1"/>
  <c r="EI24" i="1"/>
  <c r="EJ23" i="1"/>
  <c r="EI23" i="1"/>
  <c r="EJ22" i="1"/>
  <c r="EI22" i="1"/>
  <c r="EJ21" i="1"/>
  <c r="EI21" i="1"/>
  <c r="EJ20" i="1"/>
  <c r="EI20" i="1"/>
  <c r="EJ19" i="1"/>
  <c r="EI19" i="1"/>
  <c r="EJ18" i="1"/>
  <c r="EI18" i="1"/>
  <c r="EJ17" i="1"/>
  <c r="EI17" i="1"/>
  <c r="EJ16" i="1"/>
  <c r="EI16" i="1"/>
  <c r="EJ15" i="1"/>
  <c r="EI15" i="1"/>
  <c r="EC24" i="1"/>
  <c r="EB24" i="1"/>
  <c r="EC23" i="1"/>
  <c r="EB23" i="1"/>
  <c r="EC22" i="1"/>
  <c r="EB22" i="1"/>
  <c r="EC21" i="1"/>
  <c r="EB21" i="1"/>
  <c r="EC20" i="1"/>
  <c r="EB20" i="1"/>
  <c r="EC19" i="1"/>
  <c r="EB19" i="1"/>
  <c r="EC18" i="1"/>
  <c r="EB18" i="1"/>
  <c r="EC17" i="1"/>
  <c r="EB17" i="1"/>
  <c r="EC16" i="1"/>
  <c r="EB16" i="1"/>
  <c r="EC15" i="1"/>
  <c r="EB15" i="1"/>
  <c r="DU24" i="1"/>
  <c r="DT24" i="1"/>
  <c r="DU23" i="1"/>
  <c r="DT23" i="1"/>
  <c r="DU22" i="1"/>
  <c r="DT22" i="1"/>
  <c r="DU21" i="1"/>
  <c r="DT21" i="1"/>
  <c r="DU20" i="1"/>
  <c r="DT20" i="1"/>
  <c r="DU19" i="1"/>
  <c r="DT19" i="1"/>
  <c r="DU18" i="1"/>
  <c r="DT18" i="1"/>
  <c r="DU17" i="1"/>
  <c r="DT17" i="1"/>
  <c r="DU16" i="1"/>
  <c r="DT16" i="1"/>
  <c r="DU15" i="1"/>
  <c r="DT15" i="1"/>
  <c r="DM24" i="1"/>
  <c r="DL24" i="1"/>
  <c r="DM23" i="1"/>
  <c r="DL23" i="1"/>
  <c r="DM22" i="1"/>
  <c r="DL22" i="1"/>
  <c r="DM21" i="1"/>
  <c r="DL21" i="1"/>
  <c r="DM20" i="1"/>
  <c r="DL20" i="1"/>
  <c r="DM19" i="1"/>
  <c r="DL19" i="1"/>
  <c r="DM18" i="1"/>
  <c r="DL18" i="1"/>
  <c r="DM17" i="1"/>
  <c r="DL17" i="1"/>
  <c r="DM16" i="1"/>
  <c r="DL16" i="1"/>
  <c r="DM15" i="1"/>
  <c r="DL15" i="1"/>
  <c r="DE24" i="1"/>
  <c r="DD24" i="1"/>
  <c r="DE23" i="1"/>
  <c r="DD23" i="1"/>
  <c r="DE22" i="1"/>
  <c r="DD22" i="1"/>
  <c r="DE21" i="1"/>
  <c r="DD21" i="1"/>
  <c r="DE20" i="1"/>
  <c r="DD20" i="1"/>
  <c r="DE19" i="1"/>
  <c r="DD19" i="1"/>
  <c r="DE18" i="1"/>
  <c r="DD18" i="1"/>
  <c r="DE17" i="1"/>
  <c r="DD17" i="1"/>
  <c r="DE16" i="1"/>
  <c r="DD16" i="1"/>
  <c r="DE15" i="1"/>
  <c r="DD15" i="1"/>
  <c r="CW24" i="1"/>
  <c r="CV24" i="1"/>
  <c r="CW23" i="1"/>
  <c r="CV23" i="1"/>
  <c r="CW22" i="1"/>
  <c r="CV22" i="1"/>
  <c r="CW21" i="1"/>
  <c r="CV21" i="1"/>
  <c r="CW20" i="1"/>
  <c r="CV20" i="1"/>
  <c r="CW19" i="1"/>
  <c r="CV19" i="1"/>
  <c r="CW18" i="1"/>
  <c r="CV18" i="1"/>
  <c r="CW17" i="1"/>
  <c r="CV17" i="1"/>
  <c r="CW16" i="1"/>
  <c r="CV16" i="1"/>
  <c r="CW15" i="1"/>
  <c r="CV15" i="1"/>
  <c r="CO24" i="1"/>
  <c r="CN24" i="1"/>
  <c r="CO23" i="1"/>
  <c r="CN23" i="1"/>
  <c r="CO22" i="1"/>
  <c r="CN22" i="1"/>
  <c r="CO21" i="1"/>
  <c r="CN21" i="1"/>
  <c r="CO20" i="1"/>
  <c r="CN20" i="1"/>
  <c r="CO19" i="1"/>
  <c r="CN19" i="1"/>
  <c r="CO18" i="1"/>
  <c r="CN18" i="1"/>
  <c r="CO17" i="1"/>
  <c r="CN17" i="1"/>
  <c r="CO16" i="1"/>
  <c r="CN16" i="1"/>
  <c r="CO15" i="1"/>
  <c r="CN15" i="1"/>
  <c r="CF24" i="1"/>
  <c r="CE24" i="1"/>
  <c r="CF23" i="1"/>
  <c r="CE23" i="1"/>
  <c r="CF22" i="1"/>
  <c r="CE22" i="1"/>
  <c r="CF21" i="1"/>
  <c r="CE21" i="1"/>
  <c r="CF20" i="1"/>
  <c r="CE20" i="1"/>
  <c r="CF19" i="1"/>
  <c r="CE19" i="1"/>
  <c r="CF18" i="1"/>
  <c r="CE18" i="1"/>
  <c r="CF17" i="1"/>
  <c r="CE17" i="1"/>
  <c r="CF16" i="1"/>
  <c r="CE16" i="1"/>
  <c r="CF15" i="1"/>
  <c r="CE15" i="1"/>
  <c r="BX15" i="1"/>
  <c r="BX16" i="1"/>
  <c r="BX17" i="1"/>
  <c r="BX18" i="1"/>
  <c r="BX19" i="1"/>
  <c r="BX20" i="1"/>
  <c r="BX21" i="1"/>
  <c r="BX22" i="1"/>
  <c r="BX23" i="1"/>
  <c r="BX24" i="1"/>
  <c r="BW16" i="1"/>
  <c r="BW17" i="1"/>
  <c r="BW18" i="1"/>
  <c r="BW19" i="1"/>
  <c r="BW20" i="1"/>
  <c r="BW21" i="1"/>
  <c r="BW22" i="1"/>
  <c r="BW23" i="1"/>
  <c r="BW24" i="1"/>
  <c r="BW15" i="1"/>
  <c r="BQ15" i="1"/>
  <c r="AP16" i="1"/>
  <c r="AP17" i="1"/>
  <c r="AP18" i="1"/>
  <c r="AP19" i="1"/>
  <c r="AP20" i="1"/>
  <c r="AP21" i="1"/>
  <c r="AP22" i="1"/>
  <c r="AP23" i="1"/>
  <c r="AP24" i="1"/>
  <c r="AP15" i="1"/>
  <c r="AK16" i="1"/>
  <c r="AJ16" i="1" s="1"/>
  <c r="AM16" i="1"/>
  <c r="AL16" i="1" s="1"/>
  <c r="AK17" i="1"/>
  <c r="AJ17" i="1" s="1"/>
  <c r="AM17" i="1"/>
  <c r="AL17" i="1" s="1"/>
  <c r="AK18" i="1"/>
  <c r="AJ18" i="1" s="1"/>
  <c r="AM18" i="1"/>
  <c r="AL18" i="1" s="1"/>
  <c r="AK19" i="1"/>
  <c r="AJ19" i="1" s="1"/>
  <c r="AM19" i="1"/>
  <c r="AL19" i="1" s="1"/>
  <c r="AK20" i="1"/>
  <c r="AJ20" i="1" s="1"/>
  <c r="AM20" i="1"/>
  <c r="AL20" i="1" s="1"/>
  <c r="AK21" i="1"/>
  <c r="AJ21" i="1" s="1"/>
  <c r="AM21" i="1"/>
  <c r="AL21" i="1" s="1"/>
  <c r="AK22" i="1"/>
  <c r="AJ22" i="1" s="1"/>
  <c r="AM22" i="1"/>
  <c r="AL22" i="1" s="1"/>
  <c r="AK23" i="1"/>
  <c r="AJ23" i="1" s="1"/>
  <c r="AM23" i="1"/>
  <c r="AL23" i="1" s="1"/>
  <c r="AK24" i="1"/>
  <c r="AJ24" i="1" s="1"/>
  <c r="AM24" i="1"/>
  <c r="AL24" i="1" s="1"/>
  <c r="AM15" i="1"/>
  <c r="AL15" i="1" s="1"/>
  <c r="AK15" i="1"/>
  <c r="AJ15" i="1" s="1"/>
  <c r="AG16" i="1"/>
  <c r="AF16" i="1" s="1"/>
  <c r="AG17" i="1"/>
  <c r="AF17" i="1" s="1"/>
  <c r="AG18" i="1"/>
  <c r="AF18" i="1" s="1"/>
  <c r="AG19" i="1"/>
  <c r="AF19" i="1" s="1"/>
  <c r="AG20" i="1"/>
  <c r="AF20" i="1" s="1"/>
  <c r="AG21" i="1"/>
  <c r="AF21" i="1" s="1"/>
  <c r="AG22" i="1"/>
  <c r="AF22" i="1" s="1"/>
  <c r="AG23" i="1"/>
  <c r="AF23" i="1" s="1"/>
  <c r="AG24" i="1"/>
  <c r="AF24" i="1" s="1"/>
  <c r="AG15" i="1"/>
  <c r="AF15" i="1" s="1"/>
  <c r="EK15" i="1" s="1"/>
  <c r="AD16" i="1"/>
  <c r="Z16" i="1" s="1"/>
  <c r="AD17" i="1"/>
  <c r="Z17" i="1" s="1"/>
  <c r="AD18" i="1"/>
  <c r="Z18" i="1" s="1"/>
  <c r="AD19" i="1"/>
  <c r="Z19" i="1" s="1"/>
  <c r="AD20" i="1"/>
  <c r="Z20" i="1" s="1"/>
  <c r="AD21" i="1"/>
  <c r="Z21" i="1" s="1"/>
  <c r="AD22" i="1"/>
  <c r="Z22" i="1" s="1"/>
  <c r="AD23" i="1"/>
  <c r="Z23" i="1" s="1"/>
  <c r="AD24" i="1"/>
  <c r="Z24" i="1" s="1"/>
  <c r="AD15" i="1"/>
  <c r="Z15" i="1" s="1"/>
  <c r="EH15" i="1" l="1"/>
  <c r="EF15" i="1" s="1"/>
  <c r="ED17" i="1"/>
  <c r="EA17" i="1" s="1"/>
  <c r="ED19" i="1"/>
  <c r="EA19" i="1" s="1"/>
  <c r="ED21" i="1"/>
  <c r="EA21" i="1" s="1"/>
  <c r="ED23" i="1"/>
  <c r="EA23" i="1" s="1"/>
  <c r="ED16" i="1"/>
  <c r="EA16" i="1" s="1"/>
  <c r="ED18" i="1"/>
  <c r="EA18" i="1" s="1"/>
  <c r="ED20" i="1"/>
  <c r="EA20" i="1" s="1"/>
  <c r="ED22" i="1"/>
  <c r="EA22" i="1" s="1"/>
  <c r="ED24" i="1"/>
  <c r="EA24" i="1" s="1"/>
  <c r="CP17" i="1"/>
  <c r="CM17" i="1" s="1"/>
  <c r="CP19" i="1"/>
  <c r="CM19" i="1" s="1"/>
  <c r="CP21" i="1"/>
  <c r="CM21" i="1" s="1"/>
  <c r="CP23" i="1"/>
  <c r="CM23" i="1" s="1"/>
  <c r="CP16" i="1"/>
  <c r="CM16" i="1" s="1"/>
  <c r="CP18" i="1"/>
  <c r="CM18" i="1" s="1"/>
  <c r="CP20" i="1"/>
  <c r="CM20" i="1" s="1"/>
  <c r="CP22" i="1"/>
  <c r="CM22" i="1" s="1"/>
  <c r="CP24" i="1"/>
  <c r="CM24" i="1" s="1"/>
  <c r="BQ16" i="1"/>
  <c r="BQ17" i="1" s="1"/>
  <c r="BQ18" i="1" s="1"/>
  <c r="BQ19" i="1" s="1"/>
  <c r="BQ20" i="1" s="1"/>
  <c r="BQ21" i="1" s="1"/>
  <c r="BQ22" i="1" s="1"/>
  <c r="BQ23" i="1" s="1"/>
  <c r="BQ24" i="1" s="1"/>
  <c r="AA21" i="1"/>
  <c r="AA17" i="1"/>
  <c r="AA23" i="1"/>
  <c r="AA19" i="1"/>
  <c r="AA24" i="1"/>
  <c r="AA22" i="1"/>
  <c r="AA20" i="1"/>
  <c r="AA18" i="1"/>
  <c r="AA16" i="1"/>
  <c r="AB24" i="1"/>
  <c r="AB23" i="1"/>
  <c r="AB22" i="1"/>
  <c r="AB21" i="1"/>
  <c r="AB20" i="1"/>
  <c r="AB19" i="1"/>
  <c r="AB18" i="1"/>
  <c r="AB17" i="1"/>
  <c r="AB16" i="1"/>
  <c r="AB15" i="1"/>
  <c r="AA15" i="1"/>
  <c r="S22" i="1"/>
  <c r="U22" i="1"/>
  <c r="W22" i="1"/>
  <c r="S23" i="1"/>
  <c r="U23" i="1"/>
  <c r="W23" i="1"/>
  <c r="S24" i="1"/>
  <c r="U24" i="1"/>
  <c r="W24" i="1"/>
  <c r="EG15" i="1" l="1"/>
  <c r="EE15" i="1" s="1"/>
  <c r="DZ22" i="1"/>
  <c r="DY22" i="1"/>
  <c r="DZ18" i="1"/>
  <c r="DY18" i="1"/>
  <c r="DZ24" i="1"/>
  <c r="DY24" i="1"/>
  <c r="DZ20" i="1"/>
  <c r="DY20" i="1"/>
  <c r="DZ16" i="1"/>
  <c r="DY16" i="1"/>
  <c r="DY21" i="1"/>
  <c r="DZ21" i="1"/>
  <c r="DY17" i="1"/>
  <c r="DZ17" i="1"/>
  <c r="DY23" i="1"/>
  <c r="DZ23" i="1"/>
  <c r="DY19" i="1"/>
  <c r="DZ19" i="1"/>
  <c r="CL22" i="1"/>
  <c r="CK22" i="1"/>
  <c r="CL18" i="1"/>
  <c r="CK18" i="1"/>
  <c r="CL24" i="1"/>
  <c r="CK24" i="1"/>
  <c r="CL20" i="1"/>
  <c r="CK20" i="1"/>
  <c r="CL16" i="1"/>
  <c r="CK16" i="1"/>
  <c r="CK23" i="1"/>
  <c r="CL23" i="1"/>
  <c r="CK19" i="1"/>
  <c r="CL19" i="1"/>
  <c r="CK21" i="1"/>
  <c r="CL21" i="1"/>
  <c r="CK17" i="1"/>
  <c r="CL17" i="1"/>
  <c r="L12" i="1"/>
  <c r="L15" i="1" s="1"/>
  <c r="A3" i="1"/>
  <c r="A1" i="1"/>
  <c r="CJ16" i="1" l="1"/>
  <c r="CJ20" i="1"/>
  <c r="CJ24" i="1"/>
  <c r="CJ18" i="1"/>
  <c r="CJ22" i="1"/>
  <c r="DX16" i="1"/>
  <c r="DX20" i="1"/>
  <c r="DX24" i="1"/>
  <c r="DX18" i="1"/>
  <c r="DX22" i="1"/>
  <c r="CJ17" i="1"/>
  <c r="CJ21" i="1"/>
  <c r="CJ19" i="1"/>
  <c r="CJ23" i="1"/>
  <c r="DX19" i="1"/>
  <c r="DX23" i="1"/>
  <c r="DX17" i="1"/>
  <c r="DX21" i="1"/>
  <c r="L24" i="1"/>
  <c r="L23" i="1"/>
  <c r="L21" i="1"/>
  <c r="L22" i="1"/>
  <c r="L19" i="1"/>
  <c r="L20" i="1"/>
  <c r="L18" i="1"/>
  <c r="L17" i="1"/>
  <c r="L16" i="1"/>
  <c r="A10" i="1"/>
  <c r="A9" i="1" s="1"/>
  <c r="A8" i="1" s="1"/>
  <c r="A7" i="1" s="1"/>
  <c r="A6" i="1" s="1"/>
  <c r="A5" i="1" s="1"/>
  <c r="A2" i="1"/>
  <c r="B1" i="1" l="1"/>
  <c r="B3" i="1" s="1"/>
  <c r="A4" i="1"/>
  <c r="A12" i="1" s="1"/>
  <c r="L1" i="1" s="1"/>
  <c r="W15" i="1" s="1"/>
  <c r="S15" i="1" l="1"/>
  <c r="U15" i="1"/>
  <c r="A18" i="1"/>
  <c r="A17" i="1" s="1"/>
  <c r="A16" i="1" s="1"/>
  <c r="A15" i="1" s="1"/>
  <c r="A14" i="1"/>
  <c r="B10" i="1"/>
  <c r="C2" i="1"/>
  <c r="L7" i="1" l="1"/>
  <c r="A20" i="1"/>
  <c r="A25" i="1" s="1"/>
  <c r="B9" i="1"/>
  <c r="B8" i="1" s="1"/>
  <c r="B7" i="1" s="1"/>
  <c r="B6" i="1" s="1"/>
  <c r="B5" i="1" s="1"/>
  <c r="B4" i="1" s="1"/>
  <c r="B12" i="1" s="1"/>
  <c r="E3" i="1"/>
  <c r="F3" i="1"/>
  <c r="C3" i="1"/>
  <c r="D3" i="1"/>
  <c r="S21" i="1" l="1"/>
  <c r="U21" i="1"/>
  <c r="W21" i="1"/>
  <c r="L6" i="1"/>
  <c r="A31" i="1"/>
  <c r="A30" i="1" s="1"/>
  <c r="A29" i="1" s="1"/>
  <c r="B14" i="1"/>
  <c r="B18" i="1"/>
  <c r="B17" i="1" s="1"/>
  <c r="B16" i="1" s="1"/>
  <c r="B15" i="1" s="1"/>
  <c r="A24" i="1"/>
  <c r="A23" i="1" s="1"/>
  <c r="D10" i="1"/>
  <c r="D9" i="1" s="1"/>
  <c r="D8" i="1" s="1"/>
  <c r="D7" i="1" s="1"/>
  <c r="D6" i="1" s="1"/>
  <c r="D5" i="1" s="1"/>
  <c r="D4" i="1" s="1"/>
  <c r="D12" i="1" s="1"/>
  <c r="F10" i="1"/>
  <c r="F9" i="1" s="1"/>
  <c r="F8" i="1" s="1"/>
  <c r="F7" i="1" s="1"/>
  <c r="F6" i="1" s="1"/>
  <c r="F5" i="1" s="1"/>
  <c r="F4" i="1" s="1"/>
  <c r="F12" i="1" s="1"/>
  <c r="C10" i="1"/>
  <c r="C9" i="1" s="1"/>
  <c r="C8" i="1" s="1"/>
  <c r="C7" i="1" s="1"/>
  <c r="C6" i="1" s="1"/>
  <c r="C5" i="1" s="1"/>
  <c r="C4" i="1" s="1"/>
  <c r="C12" i="1" s="1"/>
  <c r="E10" i="1"/>
  <c r="E9" i="1" s="1"/>
  <c r="E8" i="1" s="1"/>
  <c r="E7" i="1" s="1"/>
  <c r="E6" i="1" s="1"/>
  <c r="E5" i="1" s="1"/>
  <c r="E4" i="1" s="1"/>
  <c r="E12" i="1" s="1"/>
  <c r="U20" i="1" l="1"/>
  <c r="S20" i="1"/>
  <c r="W20" i="1"/>
  <c r="L5" i="1"/>
  <c r="A22" i="1"/>
  <c r="A21" i="1" s="1"/>
  <c r="A49" i="1" s="1"/>
  <c r="A28" i="1"/>
  <c r="A27" i="1" s="1"/>
  <c r="A34" i="1" s="1"/>
  <c r="A35" i="1" s="1"/>
  <c r="B20" i="1"/>
  <c r="D14" i="1"/>
  <c r="D18" i="1"/>
  <c r="D17" i="1" s="1"/>
  <c r="D16" i="1" s="1"/>
  <c r="D15" i="1" s="1"/>
  <c r="C14" i="1"/>
  <c r="C18" i="1"/>
  <c r="C17" i="1" s="1"/>
  <c r="C16" i="1" s="1"/>
  <c r="C15" i="1" s="1"/>
  <c r="E14" i="1"/>
  <c r="E18" i="1"/>
  <c r="E17" i="1" s="1"/>
  <c r="E16" i="1" s="1"/>
  <c r="E15" i="1" s="1"/>
  <c r="F14" i="1"/>
  <c r="F18" i="1"/>
  <c r="F17" i="1" s="1"/>
  <c r="F16" i="1" s="1"/>
  <c r="F15" i="1" s="1"/>
  <c r="S19" i="1" l="1"/>
  <c r="U19" i="1"/>
  <c r="W19" i="1"/>
  <c r="L4" i="1"/>
  <c r="A47" i="1"/>
  <c r="A45" i="1" s="1"/>
  <c r="A37" i="1"/>
  <c r="B25" i="1"/>
  <c r="B24" i="1" s="1"/>
  <c r="B23" i="1" s="1"/>
  <c r="B22" i="1" s="1"/>
  <c r="B21" i="1" s="1"/>
  <c r="B31" i="1"/>
  <c r="B30" i="1" s="1"/>
  <c r="B29" i="1" s="1"/>
  <c r="B28" i="1" s="1"/>
  <c r="B27" i="1" s="1"/>
  <c r="B34" i="1" s="1"/>
  <c r="B35" i="1" s="1"/>
  <c r="F20" i="1"/>
  <c r="E20" i="1"/>
  <c r="C20" i="1"/>
  <c r="D20" i="1"/>
  <c r="U18" i="1" l="1"/>
  <c r="S18" i="1"/>
  <c r="W18" i="1"/>
  <c r="L3" i="1"/>
  <c r="B49" i="1"/>
  <c r="B47" i="1" s="1"/>
  <c r="B45" i="1" s="1"/>
  <c r="B43" i="1" s="1"/>
  <c r="B41" i="1" s="1"/>
  <c r="A43" i="1"/>
  <c r="A41" i="1" s="1"/>
  <c r="B37" i="1"/>
  <c r="C25" i="1"/>
  <c r="C24" i="1" s="1"/>
  <c r="C23" i="1" s="1"/>
  <c r="C22" i="1" s="1"/>
  <c r="C21" i="1" s="1"/>
  <c r="F25" i="1"/>
  <c r="F24" i="1" s="1"/>
  <c r="F23" i="1" s="1"/>
  <c r="F22" i="1" s="1"/>
  <c r="F21" i="1" s="1"/>
  <c r="D25" i="1"/>
  <c r="D24" i="1" s="1"/>
  <c r="D23" i="1" s="1"/>
  <c r="D22" i="1" s="1"/>
  <c r="D21" i="1" s="1"/>
  <c r="E25" i="1"/>
  <c r="E24" i="1" s="1"/>
  <c r="E23" i="1" s="1"/>
  <c r="E22" i="1" s="1"/>
  <c r="E21" i="1" s="1"/>
  <c r="C31" i="1"/>
  <c r="C30" i="1" s="1"/>
  <c r="C29" i="1" s="1"/>
  <c r="C28" i="1" s="1"/>
  <c r="C27" i="1" s="1"/>
  <c r="C34" i="1" s="1"/>
  <c r="C35" i="1" s="1"/>
  <c r="F31" i="1"/>
  <c r="F30" i="1" s="1"/>
  <c r="F29" i="1" s="1"/>
  <c r="F28" i="1" s="1"/>
  <c r="F27" i="1" s="1"/>
  <c r="F34" i="1" s="1"/>
  <c r="D31" i="1"/>
  <c r="D30" i="1" s="1"/>
  <c r="D29" i="1" s="1"/>
  <c r="D28" i="1" s="1"/>
  <c r="D27" i="1" s="1"/>
  <c r="D34" i="1" s="1"/>
  <c r="E31" i="1"/>
  <c r="E30" i="1" s="1"/>
  <c r="E29" i="1" s="1"/>
  <c r="E28" i="1" s="1"/>
  <c r="E27" i="1" s="1"/>
  <c r="E34" i="1" s="1"/>
  <c r="S17" i="1" l="1"/>
  <c r="U17" i="1"/>
  <c r="W17" i="1"/>
  <c r="L2" i="1"/>
  <c r="F49" i="1"/>
  <c r="F47" i="1" s="1"/>
  <c r="F45" i="1" s="1"/>
  <c r="F43" i="1" s="1"/>
  <c r="F41" i="1" s="1"/>
  <c r="D49" i="1"/>
  <c r="D47" i="1" s="1"/>
  <c r="D45" i="1" s="1"/>
  <c r="D43" i="1" s="1"/>
  <c r="D41" i="1" s="1"/>
  <c r="C49" i="1"/>
  <c r="C47" i="1" s="1"/>
  <c r="C45" i="1" s="1"/>
  <c r="C43" i="1" s="1"/>
  <c r="C41" i="1" s="1"/>
  <c r="E49" i="1"/>
  <c r="E47" i="1" s="1"/>
  <c r="E45" i="1" s="1"/>
  <c r="E43" i="1" s="1"/>
  <c r="E41" i="1" s="1"/>
  <c r="F37" i="1"/>
  <c r="D37" i="1"/>
  <c r="C37" i="1"/>
  <c r="E37" i="1"/>
  <c r="D35" i="1"/>
  <c r="E35" i="1" s="1"/>
  <c r="F35" i="1" s="1"/>
  <c r="A39" i="1" s="1"/>
  <c r="S16" i="1" l="1"/>
  <c r="U16" i="1"/>
  <c r="W16" i="1"/>
  <c r="G41" i="1"/>
  <c r="M24" i="1" s="1"/>
  <c r="N24" i="1" s="1"/>
  <c r="V24" i="1" l="1"/>
  <c r="T24" i="1" s="1"/>
  <c r="R24" i="1" s="1"/>
  <c r="Q24" i="1" s="1"/>
  <c r="P24" i="1" s="1"/>
  <c r="O24" i="1" s="1"/>
  <c r="M22" i="1"/>
  <c r="N22" i="1" s="1"/>
  <c r="M23" i="1"/>
  <c r="N23" i="1" s="1"/>
  <c r="M20" i="1"/>
  <c r="N20" i="1" s="1"/>
  <c r="M21" i="1"/>
  <c r="N21" i="1" s="1"/>
  <c r="M18" i="1"/>
  <c r="N18" i="1" s="1"/>
  <c r="M19" i="1"/>
  <c r="N19" i="1" s="1"/>
  <c r="M16" i="1"/>
  <c r="N16" i="1" s="1"/>
  <c r="M17" i="1"/>
  <c r="N17" i="1" s="1"/>
  <c r="M15" i="1"/>
  <c r="N15" i="1" s="1"/>
  <c r="V15" i="1" s="1"/>
  <c r="Y24" i="1" l="1"/>
  <c r="DV24" i="1" s="1"/>
  <c r="AQ24" i="1"/>
  <c r="V16" i="1"/>
  <c r="T16" i="1" s="1"/>
  <c r="R16" i="1" s="1"/>
  <c r="Q16" i="1" s="1"/>
  <c r="P16" i="1" s="1"/>
  <c r="O16" i="1" s="1"/>
  <c r="V18" i="1"/>
  <c r="T18" i="1" s="1"/>
  <c r="R18" i="1" s="1"/>
  <c r="Q18" i="1" s="1"/>
  <c r="P18" i="1" s="1"/>
  <c r="O18" i="1" s="1"/>
  <c r="V20" i="1"/>
  <c r="T20" i="1" s="1"/>
  <c r="R20" i="1" s="1"/>
  <c r="Q20" i="1" s="1"/>
  <c r="P20" i="1" s="1"/>
  <c r="O20" i="1" s="1"/>
  <c r="V22" i="1"/>
  <c r="T22" i="1" s="1"/>
  <c r="R22" i="1" s="1"/>
  <c r="Q22" i="1" s="1"/>
  <c r="P22" i="1" s="1"/>
  <c r="O22" i="1" s="1"/>
  <c r="V17" i="1"/>
  <c r="T17" i="1" s="1"/>
  <c r="R17" i="1" s="1"/>
  <c r="Q17" i="1" s="1"/>
  <c r="P17" i="1" s="1"/>
  <c r="O17" i="1" s="1"/>
  <c r="V19" i="1"/>
  <c r="T19" i="1" s="1"/>
  <c r="R19" i="1" s="1"/>
  <c r="Q19" i="1" s="1"/>
  <c r="P19" i="1" s="1"/>
  <c r="O19" i="1" s="1"/>
  <c r="V21" i="1"/>
  <c r="T21" i="1" s="1"/>
  <c r="R21" i="1" s="1"/>
  <c r="Q21" i="1" s="1"/>
  <c r="P21" i="1" s="1"/>
  <c r="O21" i="1" s="1"/>
  <c r="V23" i="1"/>
  <c r="T23" i="1" s="1"/>
  <c r="R23" i="1" s="1"/>
  <c r="Q23" i="1" s="1"/>
  <c r="P23" i="1" s="1"/>
  <c r="O23" i="1" s="1"/>
  <c r="T15" i="1"/>
  <c r="R15" i="1" s="1"/>
  <c r="Q15" i="1" s="1"/>
  <c r="P15" i="1" s="1"/>
  <c r="DF24" i="1" l="1"/>
  <c r="DC24" i="1" s="1"/>
  <c r="DA24" i="1" s="1"/>
  <c r="DN24" i="1"/>
  <c r="DK24" i="1" s="1"/>
  <c r="CX24" i="1"/>
  <c r="CG24" i="1"/>
  <c r="CD24" i="1" s="1"/>
  <c r="CC24" i="1" s="1"/>
  <c r="BY24" i="1"/>
  <c r="AE24" i="1"/>
  <c r="AR24" i="1" s="1"/>
  <c r="Y21" i="1"/>
  <c r="DV21" i="1" s="1"/>
  <c r="AQ21" i="1"/>
  <c r="Y23" i="1"/>
  <c r="AQ23" i="1"/>
  <c r="Y19" i="1"/>
  <c r="AQ19" i="1"/>
  <c r="Y22" i="1"/>
  <c r="DV22" i="1" s="1"/>
  <c r="AQ22" i="1"/>
  <c r="Y18" i="1"/>
  <c r="AQ18" i="1"/>
  <c r="AI24" i="1"/>
  <c r="Y17" i="1"/>
  <c r="AQ17" i="1"/>
  <c r="Y20" i="1"/>
  <c r="DV20" i="1" s="1"/>
  <c r="AQ20" i="1"/>
  <c r="Y16" i="1"/>
  <c r="AQ16" i="1"/>
  <c r="O15" i="1"/>
  <c r="AO24" i="1" l="1"/>
  <c r="DS24" i="1" s="1"/>
  <c r="DR24" i="1" s="1"/>
  <c r="DN16" i="1"/>
  <c r="DK16" i="1" s="1"/>
  <c r="DV16" i="1"/>
  <c r="DN17" i="1"/>
  <c r="DK17" i="1" s="1"/>
  <c r="DV17" i="1"/>
  <c r="DN18" i="1"/>
  <c r="DK18" i="1" s="1"/>
  <c r="DV18" i="1"/>
  <c r="DN19" i="1"/>
  <c r="DK19" i="1" s="1"/>
  <c r="DJ19" i="1" s="1"/>
  <c r="DV19" i="1"/>
  <c r="DN23" i="1"/>
  <c r="DK23" i="1" s="1"/>
  <c r="DJ23" i="1" s="1"/>
  <c r="DV23" i="1"/>
  <c r="DB24" i="1"/>
  <c r="CZ24" i="1" s="1"/>
  <c r="DF22" i="1"/>
  <c r="DC22" i="1" s="1"/>
  <c r="DA22" i="1" s="1"/>
  <c r="DN22" i="1"/>
  <c r="DK22" i="1" s="1"/>
  <c r="DF21" i="1"/>
  <c r="DC21" i="1" s="1"/>
  <c r="DA21" i="1" s="1"/>
  <c r="DN21" i="1"/>
  <c r="DK21" i="1" s="1"/>
  <c r="DJ24" i="1"/>
  <c r="DI24" i="1"/>
  <c r="DF20" i="1"/>
  <c r="DC20" i="1" s="1"/>
  <c r="DA20" i="1" s="1"/>
  <c r="DN20" i="1"/>
  <c r="DK20" i="1" s="1"/>
  <c r="CX18" i="1"/>
  <c r="DF18" i="1"/>
  <c r="DC18" i="1" s="1"/>
  <c r="CX19" i="1"/>
  <c r="DF19" i="1"/>
  <c r="DC19" i="1" s="1"/>
  <c r="CX23" i="1"/>
  <c r="DF23" i="1"/>
  <c r="DC23" i="1" s="1"/>
  <c r="CX16" i="1"/>
  <c r="DF16" i="1"/>
  <c r="DC16" i="1" s="1"/>
  <c r="DB20" i="1"/>
  <c r="CZ20" i="1" s="1"/>
  <c r="CX17" i="1"/>
  <c r="DF17" i="1"/>
  <c r="DC17" i="1" s="1"/>
  <c r="CX22" i="1"/>
  <c r="CX21" i="1"/>
  <c r="CX20" i="1"/>
  <c r="AN24" i="1"/>
  <c r="CU24" i="1"/>
  <c r="AI19" i="1"/>
  <c r="AH24" i="1"/>
  <c r="CB24" i="1"/>
  <c r="CA24" i="1" s="1"/>
  <c r="CG18" i="1"/>
  <c r="CD18" i="1" s="1"/>
  <c r="CB18" i="1" s="1"/>
  <c r="CG19" i="1"/>
  <c r="CD19" i="1" s="1"/>
  <c r="CB19" i="1" s="1"/>
  <c r="CG23" i="1"/>
  <c r="CD23" i="1" s="1"/>
  <c r="CB23" i="1" s="1"/>
  <c r="CG21" i="1"/>
  <c r="CD21" i="1" s="1"/>
  <c r="CB21" i="1" s="1"/>
  <c r="CG16" i="1"/>
  <c r="CD16" i="1" s="1"/>
  <c r="CB16" i="1" s="1"/>
  <c r="CG20" i="1"/>
  <c r="CD20" i="1" s="1"/>
  <c r="CB20" i="1" s="1"/>
  <c r="CG17" i="1"/>
  <c r="CD17" i="1" s="1"/>
  <c r="CB17" i="1" s="1"/>
  <c r="CG22" i="1"/>
  <c r="CD22" i="1" s="1"/>
  <c r="BV24" i="1"/>
  <c r="AE18" i="1"/>
  <c r="AH18" i="1" s="1"/>
  <c r="BY18" i="1"/>
  <c r="AE22" i="1"/>
  <c r="AH22" i="1" s="1"/>
  <c r="BY22" i="1"/>
  <c r="AE19" i="1"/>
  <c r="AH19" i="1" s="1"/>
  <c r="BY19" i="1"/>
  <c r="AE23" i="1"/>
  <c r="AH23" i="1" s="1"/>
  <c r="BY23" i="1"/>
  <c r="AE21" i="1"/>
  <c r="AH21" i="1" s="1"/>
  <c r="BY21" i="1"/>
  <c r="AI16" i="1"/>
  <c r="BY16" i="1"/>
  <c r="AE20" i="1"/>
  <c r="AH20" i="1" s="1"/>
  <c r="BY20" i="1"/>
  <c r="AE17" i="1"/>
  <c r="AH17" i="1" s="1"/>
  <c r="BY17" i="1"/>
  <c r="AI18" i="1"/>
  <c r="AI17" i="1"/>
  <c r="AI20" i="1"/>
  <c r="AI21" i="1"/>
  <c r="AI22" i="1"/>
  <c r="AI23" i="1"/>
  <c r="AE16" i="1"/>
  <c r="AH16" i="1" s="1"/>
  <c r="Y15" i="1"/>
  <c r="ED15" i="1" s="1"/>
  <c r="EA15" i="1" s="1"/>
  <c r="AQ15" i="1"/>
  <c r="BI24" i="1" l="1"/>
  <c r="BL24" i="1" s="1"/>
  <c r="BM24" i="1"/>
  <c r="BP24" i="1" s="1"/>
  <c r="BA24" i="1"/>
  <c r="BD24" i="1" s="1"/>
  <c r="BE24" i="1"/>
  <c r="BH24" i="1" s="1"/>
  <c r="AW24" i="1"/>
  <c r="AZ24" i="1" s="1"/>
  <c r="DQ24" i="1"/>
  <c r="DP24" i="1" s="1"/>
  <c r="EK24" i="1"/>
  <c r="EH24" i="1" s="1"/>
  <c r="EG24" i="1" s="1"/>
  <c r="EE24" i="1" s="1"/>
  <c r="AS24" i="1"/>
  <c r="AV24" i="1" s="1"/>
  <c r="DH24" i="1"/>
  <c r="DY15" i="1"/>
  <c r="DZ15" i="1"/>
  <c r="DI19" i="1"/>
  <c r="DH19" i="1" s="1"/>
  <c r="DI23" i="1"/>
  <c r="DH23" i="1" s="1"/>
  <c r="DN15" i="1"/>
  <c r="DK15" i="1" s="1"/>
  <c r="DV15" i="1"/>
  <c r="DB21" i="1"/>
  <c r="CZ21" i="1" s="1"/>
  <c r="DB22" i="1"/>
  <c r="CZ22" i="1" s="1"/>
  <c r="DJ21" i="1"/>
  <c r="DI21" i="1"/>
  <c r="DJ20" i="1"/>
  <c r="DI20" i="1"/>
  <c r="DB17" i="1"/>
  <c r="DA17" i="1"/>
  <c r="DB16" i="1"/>
  <c r="DA16" i="1"/>
  <c r="DB23" i="1"/>
  <c r="DA23" i="1"/>
  <c r="DB19" i="1"/>
  <c r="DA19" i="1"/>
  <c r="DB18" i="1"/>
  <c r="DA18" i="1"/>
  <c r="CX15" i="1"/>
  <c r="CU15" i="1" s="1"/>
  <c r="CS15" i="1" s="1"/>
  <c r="DF15" i="1"/>
  <c r="DC15" i="1" s="1"/>
  <c r="CT24" i="1"/>
  <c r="CS24" i="1"/>
  <c r="CC16" i="1"/>
  <c r="CA16" i="1" s="1"/>
  <c r="CP15" i="1"/>
  <c r="CM15" i="1" s="1"/>
  <c r="CC19" i="1"/>
  <c r="CA19" i="1" s="1"/>
  <c r="CC18" i="1"/>
  <c r="CA18" i="1" s="1"/>
  <c r="CC21" i="1"/>
  <c r="CA21" i="1" s="1"/>
  <c r="CC17" i="1"/>
  <c r="CA17" i="1" s="1"/>
  <c r="CC23" i="1"/>
  <c r="CA23" i="1" s="1"/>
  <c r="CC20" i="1"/>
  <c r="CA20" i="1" s="1"/>
  <c r="CG15" i="1"/>
  <c r="CD15" i="1" s="1"/>
  <c r="CB15" i="1" s="1"/>
  <c r="CB22" i="1"/>
  <c r="CC22" i="1"/>
  <c r="AR19" i="1"/>
  <c r="BU24" i="1"/>
  <c r="BT24" i="1"/>
  <c r="AR18" i="1"/>
  <c r="BV17" i="1"/>
  <c r="BV20" i="1"/>
  <c r="BU20" i="1" s="1"/>
  <c r="BV16" i="1"/>
  <c r="BV21" i="1"/>
  <c r="BU21" i="1" s="1"/>
  <c r="BV23" i="1"/>
  <c r="BU23" i="1" s="1"/>
  <c r="BV19" i="1"/>
  <c r="BU19" i="1" s="1"/>
  <c r="BV22" i="1"/>
  <c r="BU22" i="1" s="1"/>
  <c r="BV18" i="1"/>
  <c r="BT23" i="1"/>
  <c r="AR23" i="1"/>
  <c r="AR22" i="1"/>
  <c r="AR17" i="1"/>
  <c r="AR21" i="1"/>
  <c r="AR20" i="1"/>
  <c r="BY15" i="1"/>
  <c r="AR16" i="1"/>
  <c r="AE15" i="1"/>
  <c r="AR15" i="1" s="1"/>
  <c r="AI15" i="1"/>
  <c r="EF24" i="1" l="1"/>
  <c r="AO16" i="1"/>
  <c r="DS16" i="1" s="1"/>
  <c r="DQ16" i="1" s="1"/>
  <c r="AO17" i="1"/>
  <c r="DS17" i="1" s="1"/>
  <c r="DQ17" i="1" s="1"/>
  <c r="AO23" i="1"/>
  <c r="DS23" i="1" s="1"/>
  <c r="DQ23" i="1" s="1"/>
  <c r="AO15" i="1"/>
  <c r="AN15" i="1" s="1"/>
  <c r="BM15" i="1" s="1"/>
  <c r="BP15" i="1" s="1"/>
  <c r="AO21" i="1"/>
  <c r="DS21" i="1" s="1"/>
  <c r="DQ21" i="1" s="1"/>
  <c r="AO22" i="1"/>
  <c r="DS22" i="1" s="1"/>
  <c r="DR22" i="1" s="1"/>
  <c r="AO19" i="1"/>
  <c r="DS19" i="1" s="1"/>
  <c r="DQ19" i="1" s="1"/>
  <c r="AO20" i="1"/>
  <c r="DS20" i="1" s="1"/>
  <c r="DQ20" i="1" s="1"/>
  <c r="AO18" i="1"/>
  <c r="DS18" i="1" s="1"/>
  <c r="DQ18" i="1" s="1"/>
  <c r="BS23" i="1"/>
  <c r="BR23" i="1" s="1"/>
  <c r="BS24" i="1"/>
  <c r="BR24" i="1" s="1"/>
  <c r="CA22" i="1"/>
  <c r="CR24" i="1"/>
  <c r="CZ18" i="1"/>
  <c r="CZ19" i="1"/>
  <c r="CZ23" i="1"/>
  <c r="CZ16" i="1"/>
  <c r="CZ17" i="1"/>
  <c r="DH20" i="1"/>
  <c r="DH21" i="1"/>
  <c r="DX15" i="1"/>
  <c r="CT15" i="1"/>
  <c r="CR15" i="1" s="1"/>
  <c r="BT20" i="1"/>
  <c r="BS20" i="1" s="1"/>
  <c r="BR20" i="1" s="1"/>
  <c r="BT22" i="1"/>
  <c r="BS22" i="1" s="1"/>
  <c r="BR22" i="1" s="1"/>
  <c r="BT19" i="1"/>
  <c r="BS19" i="1" s="1"/>
  <c r="BR19" i="1" s="1"/>
  <c r="BT21" i="1"/>
  <c r="BS21" i="1" s="1"/>
  <c r="BR21" i="1" s="1"/>
  <c r="DR21" i="1"/>
  <c r="DR20" i="1"/>
  <c r="DR23" i="1"/>
  <c r="DS15" i="1"/>
  <c r="DR18" i="1"/>
  <c r="DB15" i="1"/>
  <c r="DA15" i="1"/>
  <c r="CU16" i="1"/>
  <c r="CU20" i="1"/>
  <c r="CU17" i="1"/>
  <c r="CU23" i="1"/>
  <c r="CU19" i="1"/>
  <c r="CU21" i="1"/>
  <c r="CU22" i="1"/>
  <c r="CU18" i="1"/>
  <c r="CC15" i="1"/>
  <c r="CA15" i="1" s="1"/>
  <c r="BV15" i="1"/>
  <c r="BU15" i="1" s="1"/>
  <c r="AH15" i="1"/>
  <c r="BE15" i="1" l="1"/>
  <c r="BH15" i="1" s="1"/>
  <c r="BI15" i="1"/>
  <c r="BL15" i="1" s="1"/>
  <c r="AN22" i="1"/>
  <c r="BM22" i="1" s="1"/>
  <c r="BP22" i="1" s="1"/>
  <c r="DQ22" i="1"/>
  <c r="DR17" i="1"/>
  <c r="AN17" i="1"/>
  <c r="BM17" i="1" s="1"/>
  <c r="BP17" i="1" s="1"/>
  <c r="AN20" i="1"/>
  <c r="BM20" i="1" s="1"/>
  <c r="BP20" i="1" s="1"/>
  <c r="AW15" i="1"/>
  <c r="AZ15" i="1" s="1"/>
  <c r="BA15" i="1"/>
  <c r="BD15" i="1" s="1"/>
  <c r="AN18" i="1"/>
  <c r="AN21" i="1"/>
  <c r="BM21" i="1" s="1"/>
  <c r="BP21" i="1" s="1"/>
  <c r="AN19" i="1"/>
  <c r="AN23" i="1"/>
  <c r="BM23" i="1" s="1"/>
  <c r="BP23" i="1" s="1"/>
  <c r="AN16" i="1"/>
  <c r="BM16" i="1" s="1"/>
  <c r="BP16" i="1" s="1"/>
  <c r="DR19" i="1"/>
  <c r="DR16" i="1"/>
  <c r="AW18" i="1"/>
  <c r="AZ18" i="1" s="1"/>
  <c r="AS15" i="1"/>
  <c r="AV15" i="1" s="1"/>
  <c r="CZ15" i="1"/>
  <c r="DP18" i="1"/>
  <c r="DP22" i="1"/>
  <c r="DP19" i="1"/>
  <c r="DP23" i="1"/>
  <c r="DP17" i="1"/>
  <c r="DP20" i="1"/>
  <c r="DP16" i="1"/>
  <c r="DP21" i="1"/>
  <c r="DR15" i="1"/>
  <c r="DQ15" i="1"/>
  <c r="CT19" i="1"/>
  <c r="CS19" i="1"/>
  <c r="CT23" i="1"/>
  <c r="CS23" i="1"/>
  <c r="CT17" i="1"/>
  <c r="CS17" i="1"/>
  <c r="CT20" i="1"/>
  <c r="CS20" i="1"/>
  <c r="CT18" i="1"/>
  <c r="CS18" i="1"/>
  <c r="CT22" i="1"/>
  <c r="CS22" i="1"/>
  <c r="CT21" i="1"/>
  <c r="CS21" i="1"/>
  <c r="BT15" i="1"/>
  <c r="BS15" i="1" s="1"/>
  <c r="BR15" i="1" s="1"/>
  <c r="AW19" i="1" l="1"/>
  <c r="AZ19" i="1" s="1"/>
  <c r="BM19" i="1"/>
  <c r="BP19" i="1" s="1"/>
  <c r="BI18" i="1"/>
  <c r="BL18" i="1" s="1"/>
  <c r="BM18" i="1"/>
  <c r="BP18" i="1" s="1"/>
  <c r="EK16" i="1"/>
  <c r="EH16" i="1" s="1"/>
  <c r="EF16" i="1" s="1"/>
  <c r="BI16" i="1"/>
  <c r="BL16" i="1" s="1"/>
  <c r="EK19" i="1"/>
  <c r="EH19" i="1" s="1"/>
  <c r="EG19" i="1" s="1"/>
  <c r="EE19" i="1" s="1"/>
  <c r="BI19" i="1"/>
  <c r="BL19" i="1" s="1"/>
  <c r="EK17" i="1"/>
  <c r="EH17" i="1" s="1"/>
  <c r="EF17" i="1" s="1"/>
  <c r="BI17" i="1"/>
  <c r="BL17" i="1" s="1"/>
  <c r="AW23" i="1"/>
  <c r="AZ23" i="1" s="1"/>
  <c r="BI23" i="1"/>
  <c r="BL23" i="1" s="1"/>
  <c r="EK21" i="1"/>
  <c r="EH21" i="1" s="1"/>
  <c r="EF21" i="1" s="1"/>
  <c r="BI21" i="1"/>
  <c r="BL21" i="1" s="1"/>
  <c r="EK20" i="1"/>
  <c r="EH20" i="1" s="1"/>
  <c r="EF20" i="1" s="1"/>
  <c r="BI20" i="1"/>
  <c r="BL20" i="1" s="1"/>
  <c r="BA22" i="1"/>
  <c r="BD22" i="1" s="1"/>
  <c r="BI22" i="1"/>
  <c r="BL22" i="1" s="1"/>
  <c r="EK23" i="1"/>
  <c r="EH23" i="1" s="1"/>
  <c r="EG23" i="1" s="1"/>
  <c r="EE23" i="1" s="1"/>
  <c r="AS20" i="1"/>
  <c r="AV20" i="1" s="1"/>
  <c r="AS21" i="1"/>
  <c r="AV21" i="1" s="1"/>
  <c r="AW21" i="1"/>
  <c r="AZ21" i="1" s="1"/>
  <c r="AW20" i="1"/>
  <c r="AZ20" i="1" s="1"/>
  <c r="EK22" i="1"/>
  <c r="EH22" i="1" s="1"/>
  <c r="EF22" i="1" s="1"/>
  <c r="AW22" i="1"/>
  <c r="AZ22" i="1" s="1"/>
  <c r="BE22" i="1"/>
  <c r="BH22" i="1" s="1"/>
  <c r="AS22" i="1"/>
  <c r="AV22" i="1" s="1"/>
  <c r="AS23" i="1"/>
  <c r="AV23" i="1" s="1"/>
  <c r="BA23" i="1"/>
  <c r="BD23" i="1" s="1"/>
  <c r="BE23" i="1"/>
  <c r="BH23" i="1" s="1"/>
  <c r="BA21" i="1"/>
  <c r="BD21" i="1" s="1"/>
  <c r="BE21" i="1"/>
  <c r="BH21" i="1" s="1"/>
  <c r="BA20" i="1"/>
  <c r="BD20" i="1" s="1"/>
  <c r="BE20" i="1"/>
  <c r="BH20" i="1" s="1"/>
  <c r="BA16" i="1"/>
  <c r="BD16" i="1" s="1"/>
  <c r="BE16" i="1"/>
  <c r="BH16" i="1" s="1"/>
  <c r="BA19" i="1"/>
  <c r="BD19" i="1" s="1"/>
  <c r="BE19" i="1"/>
  <c r="BH19" i="1" s="1"/>
  <c r="AS18" i="1"/>
  <c r="AV18" i="1" s="1"/>
  <c r="BE18" i="1"/>
  <c r="BH18" i="1" s="1"/>
  <c r="BA17" i="1"/>
  <c r="BD17" i="1" s="1"/>
  <c r="BE17" i="1"/>
  <c r="BH17" i="1" s="1"/>
  <c r="AW16" i="1"/>
  <c r="AZ16" i="1" s="1"/>
  <c r="AS16" i="1"/>
  <c r="AV16" i="1" s="1"/>
  <c r="AS17" i="1"/>
  <c r="AV17" i="1" s="1"/>
  <c r="AS19" i="1"/>
  <c r="AV19" i="1" s="1"/>
  <c r="AW17" i="1"/>
  <c r="AZ17" i="1" s="1"/>
  <c r="EK18" i="1"/>
  <c r="EH18" i="1" s="1"/>
  <c r="EG18" i="1" s="1"/>
  <c r="EE18" i="1" s="1"/>
  <c r="BA18" i="1"/>
  <c r="BD18" i="1" s="1"/>
  <c r="EF18" i="1"/>
  <c r="CR21" i="1"/>
  <c r="CR22" i="1"/>
  <c r="CR18" i="1"/>
  <c r="CR20" i="1"/>
  <c r="CR17" i="1"/>
  <c r="CR23" i="1"/>
  <c r="CR19" i="1"/>
  <c r="DP15" i="1"/>
  <c r="DJ17" i="1"/>
  <c r="DI17" i="1"/>
  <c r="DJ18" i="1"/>
  <c r="DI18" i="1"/>
  <c r="DJ16" i="1"/>
  <c r="DI16" i="1"/>
  <c r="DJ22" i="1"/>
  <c r="DI22" i="1"/>
  <c r="EG16" i="1" l="1"/>
  <c r="EE16" i="1" s="1"/>
  <c r="EG20" i="1"/>
  <c r="EE20" i="1" s="1"/>
  <c r="EG17" i="1"/>
  <c r="EE17" i="1" s="1"/>
  <c r="EF23" i="1"/>
  <c r="EG21" i="1"/>
  <c r="EE21" i="1" s="1"/>
  <c r="EF19" i="1"/>
  <c r="EG22" i="1"/>
  <c r="EE22" i="1" s="1"/>
  <c r="DH22" i="1"/>
  <c r="DH16" i="1"/>
  <c r="DH18" i="1"/>
  <c r="DH17" i="1"/>
  <c r="DJ15" i="1"/>
  <c r="DI15" i="1"/>
  <c r="BT17" i="1"/>
  <c r="BU17" i="1"/>
  <c r="CS16" i="1"/>
  <c r="CT16" i="1"/>
  <c r="CK15" i="1"/>
  <c r="CL15" i="1"/>
  <c r="BT16" i="1"/>
  <c r="BU16" i="1"/>
  <c r="BT18" i="1"/>
  <c r="BU18" i="1"/>
  <c r="DH15" i="1" l="1"/>
  <c r="BS18" i="1"/>
  <c r="BR18" i="1" s="1"/>
  <c r="BS16" i="1"/>
  <c r="BR16" i="1" s="1"/>
  <c r="CJ15" i="1"/>
  <c r="CR16" i="1"/>
  <c r="BS17" i="1"/>
  <c r="BR17" i="1" s="1"/>
</calcChain>
</file>

<file path=xl/sharedStrings.xml><?xml version="1.0" encoding="utf-8"?>
<sst xmlns="http://schemas.openxmlformats.org/spreadsheetml/2006/main" count="143" uniqueCount="46">
  <si>
    <t>Initial Size Roll</t>
  </si>
  <si>
    <t>Initial Type Roll</t>
  </si>
  <si>
    <t>Final Size Modifier</t>
  </si>
  <si>
    <t>Star Size</t>
  </si>
  <si>
    <t>Star Type</t>
  </si>
  <si>
    <t>Star Type and Size</t>
  </si>
  <si>
    <t xml:space="preserve">V </t>
  </si>
  <si>
    <t>Full Star System (Types and Sizes)</t>
  </si>
  <si>
    <t xml:space="preserve"> Main Sequence</t>
  </si>
  <si>
    <t xml:space="preserve"> Class</t>
  </si>
  <si>
    <t>Textual Description of Stars</t>
  </si>
  <si>
    <t>Full Star System (types and sizes)</t>
  </si>
  <si>
    <t>Zone Modifier</t>
  </si>
  <si>
    <t>1-2: Inner, 3-4: Middle, 5-10: Outer</t>
  </si>
  <si>
    <t>Object</t>
  </si>
  <si>
    <t>Orbital Zone</t>
  </si>
  <si>
    <t>None</t>
  </si>
  <si>
    <t>Object Type</t>
  </si>
  <si>
    <t>Object Size</t>
  </si>
  <si>
    <t>Object RAW</t>
  </si>
  <si>
    <t>Moons</t>
  </si>
  <si>
    <t>Special Traits</t>
  </si>
  <si>
    <t>Census?</t>
  </si>
  <si>
    <t>Yes</t>
  </si>
  <si>
    <t xml:space="preserve"> </t>
  </si>
  <si>
    <t>Re-Roll 1</t>
  </si>
  <si>
    <t>Re-Roll 2</t>
  </si>
  <si>
    <t>Re-Roll 3</t>
  </si>
  <si>
    <t>Re-Roll 4</t>
  </si>
  <si>
    <t>Re-Roll 5</t>
  </si>
  <si>
    <t>Re-Roll 6</t>
  </si>
  <si>
    <t>Re-Roll Twice--Re-Roll 1+2</t>
  </si>
  <si>
    <t>Re-Roll Twice--Roll 2+3</t>
  </si>
  <si>
    <t>Re-Roll Twice--Re-Roll 3+4</t>
  </si>
  <si>
    <t>Re-Roll Twice--Re-Roll 4+5</t>
  </si>
  <si>
    <t>Re-Roll Twice--Re-Roll 5+6</t>
  </si>
  <si>
    <t>Re-Roll Twice--Re-Roll 6+7</t>
  </si>
  <si>
    <t>Re-Roll Twice--Re-Roll 7+8</t>
  </si>
  <si>
    <t>Re-Roll 7</t>
  </si>
  <si>
    <t>Re-Roll 8</t>
  </si>
  <si>
    <t>Moon 1</t>
  </si>
  <si>
    <t>Moon 2</t>
  </si>
  <si>
    <t>Moon 3</t>
  </si>
  <si>
    <t>Moon 4</t>
  </si>
  <si>
    <t>Moon 5</t>
  </si>
  <si>
    <t>Moon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</si>
</sst>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8">
    <dxf>
      <font>
        <b/>
        <i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0"/>
  <sheetViews>
    <sheetView tabSelected="1" topLeftCell="J1" workbookViewId="0">
      <selection activeCell="B15" sqref="B15"/>
    </sheetView>
  </sheetViews>
  <sheetFormatPr defaultRowHeight="15" x14ac:dyDescent="0.25"/>
  <cols>
    <col min="1" max="6" width="25.7109375" customWidth="1"/>
    <col min="8" max="8" width="25.7109375" bestFit="1" customWidth="1"/>
    <col min="11" max="11" width="15.7109375" customWidth="1"/>
    <col min="12" max="14" width="5.7109375" customWidth="1"/>
    <col min="15" max="15" width="15.7109375" customWidth="1"/>
    <col min="16" max="24" width="15.7109375" hidden="1" customWidth="1"/>
    <col min="25" max="25" width="15.7109375" customWidth="1"/>
    <col min="26" max="30" width="15.7109375" hidden="1" customWidth="1"/>
    <col min="31" max="31" width="15.7109375" customWidth="1"/>
    <col min="32" max="34" width="15.7109375" hidden="1" customWidth="1"/>
    <col min="35" max="35" width="15.7109375" customWidth="1"/>
    <col min="36" max="39" width="15.7109375" hidden="1" customWidth="1"/>
    <col min="40" max="40" width="15.7109375" customWidth="1"/>
    <col min="41" max="47" width="15.7109375" hidden="1" customWidth="1"/>
    <col min="48" max="48" width="40.7109375" customWidth="1"/>
    <col min="49" max="51" width="50.7109375" hidden="1" customWidth="1"/>
    <col min="52" max="52" width="40.7109375" customWidth="1"/>
    <col min="53" max="55" width="50.7109375" hidden="1" customWidth="1"/>
    <col min="56" max="56" width="40.7109375" customWidth="1"/>
    <col min="57" max="59" width="50.7109375" hidden="1" customWidth="1"/>
    <col min="60" max="60" width="40.7109375" customWidth="1"/>
    <col min="61" max="63" width="50.7109375" hidden="1" customWidth="1"/>
    <col min="64" max="64" width="40.7109375" customWidth="1"/>
    <col min="65" max="67" width="50.7109375" hidden="1" customWidth="1"/>
    <col min="68" max="68" width="40.7109375" customWidth="1"/>
    <col min="69" max="69" width="15.7109375" customWidth="1"/>
    <col min="70" max="70" width="23.42578125" bestFit="1" customWidth="1"/>
    <col min="71" max="78" width="1.7109375" hidden="1" customWidth="1"/>
    <col min="79" max="79" width="23.42578125" bestFit="1" customWidth="1"/>
    <col min="80" max="87" width="1.7109375" hidden="1" customWidth="1"/>
    <col min="88" max="88" width="23.42578125" bestFit="1" customWidth="1"/>
    <col min="89" max="95" width="1.7109375" hidden="1" customWidth="1"/>
    <col min="96" max="96" width="23.42578125" bestFit="1" customWidth="1"/>
    <col min="97" max="103" width="1.7109375" hidden="1" customWidth="1"/>
    <col min="104" max="104" width="18" bestFit="1" customWidth="1"/>
    <col min="105" max="111" width="1.7109375" hidden="1" customWidth="1"/>
    <col min="112" max="112" width="23.42578125" bestFit="1" customWidth="1"/>
    <col min="113" max="119" width="1.7109375" hidden="1" customWidth="1"/>
    <col min="120" max="120" width="18" bestFit="1" customWidth="1"/>
    <col min="121" max="127" width="1.7109375" hidden="1" customWidth="1"/>
    <col min="128" max="128" width="23.42578125" bestFit="1" customWidth="1"/>
    <col min="129" max="134" width="1.7109375" hidden="1" customWidth="1"/>
    <col min="135" max="135" width="23.42578125" bestFit="1" customWidth="1"/>
    <col min="136" max="141" width="1.7109375" hidden="1" customWidth="1"/>
  </cols>
  <sheetData>
    <row r="1" spans="1:141" x14ac:dyDescent="0.25">
      <c r="A1" s="1">
        <f ca="1">RANDBETWEEN(1,10)</f>
        <v>3</v>
      </c>
      <c r="B1" s="1" t="str">
        <f ca="1">IF(A1&lt;8,"Single",A2)</f>
        <v>Single</v>
      </c>
      <c r="C1" s="1"/>
      <c r="D1" s="1"/>
      <c r="E1" s="1"/>
      <c r="F1" s="1"/>
      <c r="L1" t="str">
        <f ca="1">A12</f>
        <v>K</v>
      </c>
    </row>
    <row r="2" spans="1:141" x14ac:dyDescent="0.25">
      <c r="A2" s="1" t="str">
        <f ca="1">IF(A1=10,"Ternary","Binary")</f>
        <v>Binary</v>
      </c>
      <c r="B2" s="1"/>
      <c r="C2" s="1">
        <f ca="1">IF(B1="Ternary",RANDBETWEEN(3,6),0)</f>
        <v>0</v>
      </c>
      <c r="D2" s="1"/>
      <c r="E2" s="1"/>
      <c r="F2" s="1"/>
      <c r="L2" s="2" t="str">
        <f ca="1">IF(L1="O","1-4:Inner, 5-10:Outer",L3)</f>
        <v>1-2: Inner, 3-4: Middle, 5-10: Outer</v>
      </c>
      <c r="M2" s="2"/>
      <c r="N2" s="2"/>
      <c r="O2" s="2"/>
    </row>
    <row r="3" spans="1:141" x14ac:dyDescent="0.25">
      <c r="A3" s="1">
        <f ca="1">RANDBETWEEN(1,10)</f>
        <v>6</v>
      </c>
      <c r="B3" s="1">
        <f ca="1">IF(B1="Single",0,RANDBETWEEN(1,10))</f>
        <v>0</v>
      </c>
      <c r="C3" s="1">
        <f ca="1">IF(C2&gt;=3,RANDBETWEEN(1,10),0)</f>
        <v>0</v>
      </c>
      <c r="D3" s="1">
        <f ca="1">IF(C2&gt;=4,RANDBETWEEN(1,10),0)</f>
        <v>0</v>
      </c>
      <c r="E3" s="1">
        <f ca="1">IF(C2&gt;=5,RANDBETWEEN(1,10),0)</f>
        <v>0</v>
      </c>
      <c r="F3" s="1">
        <f ca="1">IF(C2=6,RANDBETWEEN(1,10),0)</f>
        <v>0</v>
      </c>
      <c r="H3" t="s">
        <v>1</v>
      </c>
      <c r="L3" s="2" t="str">
        <f ca="1">IF(L1="B","1-4:Inner, 5-10:Outer",L4)</f>
        <v>1-2: Inner, 3-4: Middle, 5-10: Outer</v>
      </c>
      <c r="M3" s="2"/>
      <c r="N3" s="2"/>
      <c r="O3" s="2"/>
    </row>
    <row r="4" spans="1:141" ht="15" customHeight="1" x14ac:dyDescent="0.25">
      <c r="A4" s="1" t="str">
        <f ca="1">IF(A3=1,"O",A5)</f>
        <v>K</v>
      </c>
      <c r="B4" s="1" t="str">
        <f ca="1">IF(B3=1,"O",B5)</f>
        <v>No</v>
      </c>
      <c r="C4" s="1" t="str">
        <f t="shared" ref="C4:F4" ca="1" si="0">IF(C3=1,"O",C5)</f>
        <v>No</v>
      </c>
      <c r="D4" s="1" t="str">
        <f t="shared" ca="1" si="0"/>
        <v>No</v>
      </c>
      <c r="E4" s="1" t="str">
        <f t="shared" ca="1" si="0"/>
        <v>No</v>
      </c>
      <c r="F4" s="1" t="str">
        <f t="shared" ca="1" si="0"/>
        <v>No</v>
      </c>
      <c r="L4" s="2" t="str">
        <f ca="1">IF(L1="A","1-3:Inner, 4: Middle, 5-10: Outer",L5)</f>
        <v>1-2: Inner, 3-4: Middle, 5-10: Outer</v>
      </c>
      <c r="M4" s="2"/>
      <c r="N4" s="2"/>
      <c r="O4" s="2"/>
    </row>
    <row r="5" spans="1:141" ht="15" customHeight="1" x14ac:dyDescent="0.25">
      <c r="A5" s="1" t="str">
        <f ca="1">IF(A3=2,"B",A6)</f>
        <v>K</v>
      </c>
      <c r="B5" s="1" t="str">
        <f ca="1">IF(B3=2,"B",B6)</f>
        <v>No</v>
      </c>
      <c r="C5" s="1" t="str">
        <f t="shared" ref="C5:F5" ca="1" si="1">IF(C3=2,"B",C6)</f>
        <v>No</v>
      </c>
      <c r="D5" s="1" t="str">
        <f t="shared" ca="1" si="1"/>
        <v>No</v>
      </c>
      <c r="E5" s="1" t="str">
        <f t="shared" ca="1" si="1"/>
        <v>No</v>
      </c>
      <c r="F5" s="1" t="str">
        <f t="shared" ca="1" si="1"/>
        <v>No</v>
      </c>
      <c r="L5" s="2" t="str">
        <f ca="1">IF(L1="F","1-3:Inner, 4-5: Middle, 6-10: Outer",L6)</f>
        <v>1-2: Inner, 3-4: Middle, 5-10: Outer</v>
      </c>
      <c r="M5" s="2"/>
      <c r="N5" s="2"/>
      <c r="O5" s="2"/>
    </row>
    <row r="6" spans="1:141" ht="15" customHeight="1" x14ac:dyDescent="0.25">
      <c r="A6" s="1" t="str">
        <f ca="1">IF(A3=3,"A",A7)</f>
        <v>K</v>
      </c>
      <c r="B6" s="1" t="str">
        <f ca="1">IF(B3=3,"A",B7)</f>
        <v>No</v>
      </c>
      <c r="C6" s="1" t="str">
        <f t="shared" ref="C6:F6" ca="1" si="2">IF(C3=3,"A",C7)</f>
        <v>No</v>
      </c>
      <c r="D6" s="1" t="str">
        <f t="shared" ca="1" si="2"/>
        <v>No</v>
      </c>
      <c r="E6" s="1" t="str">
        <f t="shared" ca="1" si="2"/>
        <v>No</v>
      </c>
      <c r="F6" s="1" t="str">
        <f t="shared" ca="1" si="2"/>
        <v>No</v>
      </c>
      <c r="L6" s="2" t="str">
        <f ca="1">IF(L1="G","1-2:Inner, 3-5: Middle, 6-10: Outer",L7)</f>
        <v>1-2: Inner, 3-4: Middle, 5-10: Outer</v>
      </c>
      <c r="M6" s="2"/>
      <c r="N6" s="2"/>
      <c r="O6" s="2"/>
    </row>
    <row r="7" spans="1:141" ht="15" customHeight="1" x14ac:dyDescent="0.25">
      <c r="A7" s="1" t="str">
        <f ca="1">IF(A3=4,"F",A8)</f>
        <v>K</v>
      </c>
      <c r="B7" s="1" t="str">
        <f ca="1">IF(B3=4,"F",B8)</f>
        <v>No</v>
      </c>
      <c r="C7" s="1" t="str">
        <f t="shared" ref="C7:F7" ca="1" si="3">IF(C3=4,"F",C8)</f>
        <v>No</v>
      </c>
      <c r="D7" s="1" t="str">
        <f t="shared" ca="1" si="3"/>
        <v>No</v>
      </c>
      <c r="E7" s="1" t="str">
        <f t="shared" ca="1" si="3"/>
        <v>No</v>
      </c>
      <c r="F7" s="1" t="str">
        <f t="shared" ca="1" si="3"/>
        <v>No</v>
      </c>
      <c r="L7" s="2" t="str">
        <f ca="1">IF(L1="K","1-2: Inner, 3-4: Middle, 5-10: Outer",L8)</f>
        <v>1-2: Inner, 3-4: Middle, 5-10: Outer</v>
      </c>
      <c r="M7" s="2"/>
      <c r="N7" s="2"/>
      <c r="O7" s="2"/>
    </row>
    <row r="8" spans="1:141" ht="15" customHeight="1" x14ac:dyDescent="0.25">
      <c r="A8" s="1" t="str">
        <f ca="1">IF(A3=5,"G",A9)</f>
        <v>K</v>
      </c>
      <c r="B8" s="1" t="str">
        <f ca="1">IF(B3=5,"G",B9)</f>
        <v>No</v>
      </c>
      <c r="C8" s="1" t="str">
        <f t="shared" ref="C8:F8" ca="1" si="4">IF(C3=5,"G",C9)</f>
        <v>No</v>
      </c>
      <c r="D8" s="1" t="str">
        <f t="shared" ca="1" si="4"/>
        <v>No</v>
      </c>
      <c r="E8" s="1" t="str">
        <f t="shared" ca="1" si="4"/>
        <v>No</v>
      </c>
      <c r="F8" s="1" t="str">
        <f t="shared" ca="1" si="4"/>
        <v>No</v>
      </c>
      <c r="L8" s="2" t="s">
        <v>13</v>
      </c>
      <c r="M8" s="2"/>
      <c r="N8" s="2"/>
      <c r="O8" s="2"/>
    </row>
    <row r="9" spans="1:141" ht="15" customHeight="1" x14ac:dyDescent="0.25">
      <c r="A9" s="1" t="str">
        <f ca="1">IF(A3=6,"K",A10)</f>
        <v>K</v>
      </c>
      <c r="B9" s="1" t="str">
        <f ca="1">IF(B3=6,"K",B10)</f>
        <v>No</v>
      </c>
      <c r="C9" s="1" t="str">
        <f t="shared" ref="C9:F9" ca="1" si="5">IF(C3=6,"K",C10)</f>
        <v>No</v>
      </c>
      <c r="D9" s="1" t="str">
        <f t="shared" ca="1" si="5"/>
        <v>No</v>
      </c>
      <c r="E9" s="1" t="str">
        <f t="shared" ca="1" si="5"/>
        <v>No</v>
      </c>
      <c r="F9" s="1" t="str">
        <f t="shared" ca="1" si="5"/>
        <v>No</v>
      </c>
    </row>
    <row r="10" spans="1:141" ht="15" customHeight="1" x14ac:dyDescent="0.25">
      <c r="A10" s="1" t="str">
        <f ca="1">IF(A3&gt;=7,"M","No")</f>
        <v>No</v>
      </c>
      <c r="B10" s="1" t="str">
        <f ca="1">IF(B3&gt;=7,"M","No")</f>
        <v>No</v>
      </c>
      <c r="C10" s="1" t="str">
        <f t="shared" ref="C10:F10" ca="1" si="6">IF(C3&gt;=7,"M","No")</f>
        <v>No</v>
      </c>
      <c r="D10" s="1" t="str">
        <f t="shared" ca="1" si="6"/>
        <v>No</v>
      </c>
      <c r="E10" s="1" t="str">
        <f t="shared" ca="1" si="6"/>
        <v>No</v>
      </c>
      <c r="F10" s="1" t="str">
        <f t="shared" ca="1" si="6"/>
        <v>No</v>
      </c>
      <c r="BQ10" t="s">
        <v>22</v>
      </c>
      <c r="BR10" t="s">
        <v>23</v>
      </c>
    </row>
    <row r="11" spans="1:141" ht="15" customHeight="1" x14ac:dyDescent="0.25">
      <c r="A11" s="1"/>
      <c r="B11" s="1"/>
      <c r="C11" s="1"/>
      <c r="D11" s="1"/>
      <c r="E11" s="1"/>
      <c r="F11" s="1"/>
    </row>
    <row r="12" spans="1:141" ht="15" customHeight="1" x14ac:dyDescent="0.25">
      <c r="A12" s="1" t="str">
        <f ca="1">A4</f>
        <v>K</v>
      </c>
      <c r="B12" s="1" t="str">
        <f t="shared" ref="B12:F12" ca="1" si="7">B4</f>
        <v>No</v>
      </c>
      <c r="C12" s="1" t="str">
        <f t="shared" ca="1" si="7"/>
        <v>No</v>
      </c>
      <c r="D12" s="1" t="str">
        <f t="shared" ca="1" si="7"/>
        <v>No</v>
      </c>
      <c r="E12" s="1" t="str">
        <f t="shared" ca="1" si="7"/>
        <v>No</v>
      </c>
      <c r="F12" s="1" t="str">
        <f t="shared" ca="1" si="7"/>
        <v>No</v>
      </c>
      <c r="H12" t="s">
        <v>4</v>
      </c>
      <c r="L12">
        <f ca="1">RANDBETWEEN(1,10)</f>
        <v>3</v>
      </c>
    </row>
    <row r="13" spans="1:141" ht="15" customHeight="1" x14ac:dyDescent="0.25">
      <c r="A13" s="1"/>
      <c r="B13" s="1"/>
      <c r="C13" s="1"/>
      <c r="D13" s="1"/>
      <c r="E13" s="1"/>
      <c r="F13" s="1"/>
      <c r="CA13" t="s">
        <v>25</v>
      </c>
      <c r="CJ13" t="s">
        <v>26</v>
      </c>
      <c r="CR13" t="s">
        <v>27</v>
      </c>
      <c r="CZ13" t="s">
        <v>28</v>
      </c>
      <c r="DH13" t="s">
        <v>29</v>
      </c>
      <c r="DP13" t="s">
        <v>30</v>
      </c>
      <c r="DX13" t="s">
        <v>38</v>
      </c>
      <c r="EE13" t="s">
        <v>39</v>
      </c>
    </row>
    <row r="14" spans="1:141" ht="15" customHeight="1" x14ac:dyDescent="0.25">
      <c r="A14" s="1">
        <f ca="1">IF(A12="No","No",RANDBETWEEN(1,10))</f>
        <v>9</v>
      </c>
      <c r="B14" s="1" t="str">
        <f t="shared" ref="B14:F14" ca="1" si="8">IF(B12="No","No",RANDBETWEEN(1,10))</f>
        <v>No</v>
      </c>
      <c r="C14" s="1" t="str">
        <f t="shared" ca="1" si="8"/>
        <v>No</v>
      </c>
      <c r="D14" s="1" t="str">
        <f t="shared" ca="1" si="8"/>
        <v>No</v>
      </c>
      <c r="E14" s="1" t="str">
        <f t="shared" ca="1" si="8"/>
        <v>No</v>
      </c>
      <c r="F14" s="1" t="str">
        <f t="shared" ca="1" si="8"/>
        <v>No</v>
      </c>
      <c r="H14" t="s">
        <v>0</v>
      </c>
      <c r="K14" t="s">
        <v>14</v>
      </c>
      <c r="O14" t="s">
        <v>15</v>
      </c>
      <c r="Y14" t="s">
        <v>17</v>
      </c>
      <c r="AE14" t="s">
        <v>18</v>
      </c>
      <c r="AI14" t="s">
        <v>19</v>
      </c>
      <c r="AN14" t="s">
        <v>20</v>
      </c>
      <c r="AV14" t="s">
        <v>40</v>
      </c>
      <c r="AZ14" t="s">
        <v>41</v>
      </c>
      <c r="BD14" t="s">
        <v>42</v>
      </c>
      <c r="BH14" t="s">
        <v>43</v>
      </c>
      <c r="BL14" t="s">
        <v>44</v>
      </c>
      <c r="BP14" t="s">
        <v>45</v>
      </c>
      <c r="BQ14" t="s">
        <v>22</v>
      </c>
      <c r="BR14" t="s">
        <v>21</v>
      </c>
    </row>
    <row r="15" spans="1:141" ht="15" customHeight="1" x14ac:dyDescent="0.25">
      <c r="A15" s="1">
        <f ca="1">IF(A12="O",-4,A16)</f>
        <v>-1</v>
      </c>
      <c r="B15" s="1">
        <f t="shared" ref="B15:F15" ca="1" si="9">IF(B12="O",-4,B16)</f>
        <v>0</v>
      </c>
      <c r="C15" s="1">
        <f t="shared" ca="1" si="9"/>
        <v>0</v>
      </c>
      <c r="D15" s="1">
        <f t="shared" ca="1" si="9"/>
        <v>0</v>
      </c>
      <c r="E15" s="1">
        <f t="shared" ca="1" si="9"/>
        <v>0</v>
      </c>
      <c r="F15" s="1">
        <f t="shared" ca="1" si="9"/>
        <v>0</v>
      </c>
      <c r="K15">
        <v>1</v>
      </c>
      <c r="L15" s="1">
        <f ca="1">IF(L12&gt;=1,RANDBETWEEN(1,10),0)</f>
        <v>6</v>
      </c>
      <c r="M15" s="1">
        <f ca="1">(L15-G41)</f>
        <v>6</v>
      </c>
      <c r="N15" s="1">
        <f ca="1">IF(M15&lt;=0,0,M15)</f>
        <v>6</v>
      </c>
      <c r="O15" s="1" t="str">
        <f ca="1">IF(N15&gt;=6,"Outer",P15)</f>
        <v>Outer</v>
      </c>
      <c r="P15" s="1" t="str">
        <f ca="1">IF(N15&lt;=0,"Planet Lost",Q15)</f>
        <v>Planet Lost</v>
      </c>
      <c r="Q15" s="1" t="str">
        <f ca="1">IF(N15&lt;=2,"Inner",R15)</f>
        <v>Planet Lost</v>
      </c>
      <c r="R15" s="1" t="str">
        <f ca="1">IF(N15=3,S15,T15)</f>
        <v>Planet Lost</v>
      </c>
      <c r="S15" s="1" t="str">
        <f ca="1">IF(L1="O","Inner",IF(L1="B","Inner",IF(L1="A","Inner",IF(L1="F","Inner","Middle"))))</f>
        <v>Middle</v>
      </c>
      <c r="T15" s="1" t="str">
        <f ca="1">IF(N15=4,U15,V15)</f>
        <v>Planet Lost</v>
      </c>
      <c r="U15" s="1" t="str">
        <f ca="1">IF(L1="O","Inner",IF(L1="B","Inner","Middle"))</f>
        <v>Middle</v>
      </c>
      <c r="V15" s="1" t="str">
        <f ca="1">IF(N15=5,W15,"Planet Lost")</f>
        <v>Planet Lost</v>
      </c>
      <c r="W15" s="1" t="str">
        <f ca="1">IF(L1="F","Middle",IF(L1="G","Middle","Outer"))</f>
        <v>Outer</v>
      </c>
      <c r="X15" s="1"/>
      <c r="Y15" s="1" t="str">
        <f ca="1">IF(O15="Outer",Z15,IF(O15="Middle",AA15,IF(O15="Inner",AB15,AC15)))</f>
        <v>Barren</v>
      </c>
      <c r="Z15" s="1" t="str">
        <f ca="1">IF(AD15=10,"Barren",IF(AD15&gt;=8,"Hostile",IF(AD15&gt;=3,"Gas Giant","Asteroid Belt")))</f>
        <v>Barren</v>
      </c>
      <c r="AA15" s="1" t="str">
        <f ca="1">IF(AD15=10,"Terrestrial",IF(AD15&gt;=9,"Adaptable",IF(AD15&gt;=7,"Barren",IF(AD15&gt;=5,"Hostile",IF(AD15&gt;=2,"Gas Giant","Asteroid Belt")))))</f>
        <v>Terrestrial</v>
      </c>
      <c r="AB15" s="1" t="str">
        <f ca="1">IF(AD15&gt;=9,"Terrestrial",IF(AD15&gt;=7,"Adaptable",IF(AD15=6,"Barren",IF(AD15&gt;=4,"Hostile",IF(AD15&gt;=2,"Gas Giant","Asteroid Belt")))))</f>
        <v>Terrestrial</v>
      </c>
      <c r="AC15" s="1" t="s">
        <v>16</v>
      </c>
      <c r="AD15" s="1">
        <f ca="1">RANDBETWEEN(1,10)</f>
        <v>10</v>
      </c>
      <c r="AE15" s="1" t="str">
        <f ca="1">IF(Y15="Asteroid Belt","None",IF(Y15="None","None",AF15))</f>
        <v>Large</v>
      </c>
      <c r="AF15" s="1" t="str">
        <f ca="1">IF(AG15=10,"Huge",IF(AG15&gt;=8,"Large",IF(AG15&gt;=5,"Medium",IF(AG15&gt;=3,"Small",IF(AG15&gt;=1,"Tiny","None")))))</f>
        <v>Large</v>
      </c>
      <c r="AG15" s="1">
        <f ca="1">RANDBETWEEN(1,10)</f>
        <v>9</v>
      </c>
      <c r="AH15" s="1">
        <f ca="1">IF(AE15="Tiny",1,IF(AE15="Small",2,IF(AE15="Medium",4,IF(AE15="Large",6,IF(AE15="Huge",8,IF(AE15="Asteroid Belt",0,0))))))</f>
        <v>6</v>
      </c>
      <c r="AI15" s="1">
        <f ca="1">IF(Y15="Asteroid Belt",AJ15,IF(Y15="None",0,AL15))</f>
        <v>2</v>
      </c>
      <c r="AJ15">
        <f ca="1">IF(AK15=6,3,IF(AK15&gt;=3,2,1))</f>
        <v>2</v>
      </c>
      <c r="AK15">
        <f ca="1">RANDBETWEEN(1,6)</f>
        <v>3</v>
      </c>
      <c r="AL15">
        <f ca="1">IF(AM15&gt;=8,3,IF(AM15&gt;=5,2,1))</f>
        <v>2</v>
      </c>
      <c r="AM15">
        <f ca="1">RANDBETWEEN(1,10)</f>
        <v>5</v>
      </c>
      <c r="AN15" s="1">
        <f ca="1">IF(AO15&gt;=14,6,IF(AO15&gt;=13,5,IF(AO15&gt;=12,4,IF(AO15&gt;=10,3,IF(AO15&gt;=8,2,IF(AO15&gt;=5,1,0))))))</f>
        <v>6</v>
      </c>
      <c r="AO15">
        <f ca="1">IF(Y15="None",0,IF(Y15="Asteroid Belt",0,SUM(AP15,AQ15,AR15)))</f>
        <v>14</v>
      </c>
      <c r="AP15">
        <f ca="1">RANDBETWEEN(1,10)</f>
        <v>10</v>
      </c>
      <c r="AQ15">
        <f ca="1">IF(O15="Inner",-2,IF(O15="Outer",2,0))</f>
        <v>2</v>
      </c>
      <c r="AR15">
        <f ca="1">IF(AE15="Tiny",-3,IF(AE15="Small",-2,IF(AE15="Large",2,IF(AE15="Huge",3,0))))</f>
        <v>2</v>
      </c>
      <c r="AS15">
        <f ca="1">IF(AN15=0,0,SUM(AT15,AU15))</f>
        <v>8</v>
      </c>
      <c r="AT15">
        <f ca="1">RANDBETWEEN(1,6)</f>
        <v>6</v>
      </c>
      <c r="AU15">
        <f ca="1">RANDBETWEEN(1,6)</f>
        <v>2</v>
      </c>
      <c r="AV15" t="str">
        <f ca="1">IF(AS15=12,"Near Ideal",IF(AS15=11,"Favourable Moon with Special Resources",IF(AS15=10,"Favourable Moon with Rich Resources",IF(AS15=9,"Favourable Moon with Resources",IF(AS15=8,"Favourable Moon But Resource-Poor",IF(AS15=7,"Accessible Moon With Resources",IF(AS15&gt;=5,"Accessible Moon",IF(AS15&gt;=3,"Inaccessible Moon",IF(AS15=2,"Moon Causes Severe Tidal Forces","No Moon")))))))))</f>
        <v>Favourable Moon But Resource-Poor</v>
      </c>
      <c r="AW15">
        <f ca="1">IF(AN15&lt;2,0,SUM(AX15,AY15))</f>
        <v>11</v>
      </c>
      <c r="AX15">
        <f ca="1">RANDBETWEEN(1,6)</f>
        <v>5</v>
      </c>
      <c r="AY15">
        <f ca="1">RANDBETWEEN(1,6)</f>
        <v>6</v>
      </c>
      <c r="AZ15" t="str">
        <f ca="1">IF(AW15=12,"Near Ideal",IF(AW15=11,"Favourable Moon with Special Resources",IF(AW15=10,"Favourable Moon with Rich Resources",IF(AW15=9,"Favourable Moon with Resources",IF(AW15=8,"Favourable Moon But Resource-Poor",IF(AW15=7,"Accessible Moon With Resources",IF(AW15&gt;=5,"Accessible Moon",IF(AW15&gt;=3,"Inaccessible Moon",IF(AW15=2,"Moon Causes Severe Tidal Forces","No Moon")))))))))</f>
        <v>Favourable Moon with Special Resources</v>
      </c>
      <c r="BA15">
        <f ca="1">IF(AN15&lt;3,0,SUM(BB15,BC15))</f>
        <v>8</v>
      </c>
      <c r="BB15">
        <f ca="1">RANDBETWEEN(1,6)</f>
        <v>2</v>
      </c>
      <c r="BC15">
        <f ca="1">RANDBETWEEN(1,6)</f>
        <v>6</v>
      </c>
      <c r="BD15" t="str">
        <f ca="1">IF(BA15=12,"Near Ideal",IF(BA15=11,"Favourable Moon with Special Resources",IF(BA15=10,"Favourable Moon with Rich Resources",IF(BA15=9,"Favourable Moon with Resources",IF(BA15=8,"Favourable Moon But Resource-Poor",IF(BA15=7,"Accessible Moon With Resources",IF(BA15&gt;=5,"Accessible Moon",IF(BA15&gt;=3,"Inaccessible Moon",IF(BA15=2,"Moon Causes Severe Tidal Forces","No Moon")))))))))</f>
        <v>Favourable Moon But Resource-Poor</v>
      </c>
      <c r="BE15">
        <f ca="1">IF(AN15&lt;4,0,SUM(BF15,BG15))</f>
        <v>5</v>
      </c>
      <c r="BF15">
        <f ca="1">RANDBETWEEN(1,6)</f>
        <v>4</v>
      </c>
      <c r="BG15">
        <f ca="1">RANDBETWEEN(1,6)</f>
        <v>1</v>
      </c>
      <c r="BH15" t="str">
        <f ca="1">IF(BE15=12,"Near Ideal",IF(BE15=11,"Favourable Moon with Special Resources",IF(BE15=10,"Favourable Moon with Rich Resources",IF(BE15=9,"Favourable Moon with Resources",IF(BE15=8,"Favourable Moon But Resource-Poor",IF(BE15=7,"Accessible Moon With Resources",IF(BE15&gt;=5,"Accessible Moon",IF(BE15&gt;=3,"Inaccessible Moon",IF(BE15=2,"Moon Causes Severe Tidal Forces","No Moon")))))))))</f>
        <v>Accessible Moon</v>
      </c>
      <c r="BI15">
        <f ca="1">IF(AN15&lt;5,0,SUM(BJ15,BK15))</f>
        <v>11</v>
      </c>
      <c r="BJ15">
        <f ca="1">RANDBETWEEN(1,6)</f>
        <v>5</v>
      </c>
      <c r="BK15">
        <f ca="1">RANDBETWEEN(1,6)</f>
        <v>6</v>
      </c>
      <c r="BL15" t="str">
        <f ca="1">IF(BI15=12,"Near Ideal",IF(BI15=11,"Favourable Moon with Special Resources",IF(BI15=10,"Favourable Moon with Rich Resources",IF(BI15=9,"Favourable Moon with Resources",IF(BI15=8,"Favourable Moon But Resource-Poor",IF(BI15=7,"Accessible Moon With Resources",IF(BI15&gt;=5,"Accessible Moon",IF(BI15&gt;=3,"Inaccessible Moon",IF(BI15=2,"Moon Causes Severe Tidal Forces","No Moon")))))))))</f>
        <v>Favourable Moon with Special Resources</v>
      </c>
      <c r="BM15">
        <f ca="1">IF(AN15&lt;6,0,SUM(BN15,BO15))</f>
        <v>4</v>
      </c>
      <c r="BN15">
        <f ca="1">RANDBETWEEN(1,6)</f>
        <v>3</v>
      </c>
      <c r="BO15">
        <f ca="1">RANDBETWEEN(1,6)</f>
        <v>1</v>
      </c>
      <c r="BP15" t="str">
        <f ca="1">IF(BM15=12,"Near Ideal",IF(BM15=11,"Favourable Moon with Special Resources",IF(BM15=10,"Favourable Moon with Rich Resources",IF(BM15=9,"Favourable Moon with Resources",IF(BM15=8,"Favourable Moon But Resource-Poor",IF(BM15=7,"Accessible Moon With Resources",IF(BM15&gt;=5,"Accessible Moon",IF(BM15&gt;=3,"Inaccessible Moon",IF(BM15=2,"Moon Causes Severe Tidal Forces","No Moon")))))))))</f>
        <v>Inaccessible Moon</v>
      </c>
      <c r="BQ15" t="str">
        <f>BR10</f>
        <v>Yes</v>
      </c>
      <c r="BR15" t="str">
        <f ca="1">IF(Y15="None","None",IF(Y15="Asteroid Belt","None",IF(Y15="Gas Giant","None",BS15)))</f>
        <v>Rich In Rare Metals</v>
      </c>
      <c r="BS15" t="str">
        <f ca="1">IF(BQ15="Yes",BT15,BU15)</f>
        <v>Rich In Rare Metals</v>
      </c>
      <c r="BT15" t="str">
        <f ca="1">IF(BV15&gt;=13,BZ15,IF(BV15=12,"Gaia World",IF(BV15=11,"Special Resources",IF(BV15=10,"Fair Biosphere",IF(BV15=9,"Expanded Population",IF(BV15=8,"Mature Industry",IF(BV15=7,"Rich In Precious Minerals",IF(BV15=6,"Expanded Industry",IF(BV15&gt;=3,"Rich In Rare Metals",IF(BV15=2,"Fair Government","No Specials"))))))))))</f>
        <v>Rich In Rare Metals</v>
      </c>
      <c r="BU15" t="str">
        <f ca="1">IF(BV15&gt;=13,BZ15,IF(BV15=12,"Special Encounter",IF(BV15=11,"Special Resources",IF(BV15=10,"Special Encounter",IF(BV15=9,"Fair Climate",IF(BV15=8,"Ideal Climate",IF(BV15=7,"Rich In Precious Minerals",IF(BV15=6,"Fair Climate",IF(BV15&gt;=2,"Rich In Rare Metals",IF(BV15&lt;2,"No Specials"))))))))))</f>
        <v>Rich In Rare Metals</v>
      </c>
      <c r="BV15">
        <f ca="1">SUM(BW15,BX15,BY15)</f>
        <v>4</v>
      </c>
      <c r="BW15">
        <f ca="1">RANDBETWEEN(1,6)</f>
        <v>4</v>
      </c>
      <c r="BX15">
        <f ca="1">RANDBETWEEN(1,6)</f>
        <v>1</v>
      </c>
      <c r="BY15">
        <f ca="1">IF(Y15="Terrestrial",1,IF(Y15="Barren",-1,IF(Y15="Hostile",-2,0)))</f>
        <v>-1</v>
      </c>
      <c r="BZ15" t="s">
        <v>31</v>
      </c>
      <c r="CA15" t="str">
        <f ca="1">IF(BQ15="Yes",CB15,CC15)</f>
        <v>Rich In Precious Minerals</v>
      </c>
      <c r="CB15" t="str">
        <f ca="1">IF(CD15&gt;=13,CI15,IF(CD15=12,"Gaia World",IF(CD15=11,"Special Resources",IF(CD15=10,"Fair Biosphere",IF(CD15=9,"Expanded Population",IF(CD15=8,"Mature Industry",IF(CD15=7,"Rich In Precious Minerals",IF(CD15=6,"Expanded Industry",IF(CD15&gt;=3,"Rich In Rare Metals",IF(CD15=2,"Fair Government","No Specials"))))))))))</f>
        <v>Rich In Precious Minerals</v>
      </c>
      <c r="CC15" t="str">
        <f ca="1">IF(CD15&gt;=13,CI15,IF(CD15=12,"Special Encounter",IF(CD15=11,"Special Resources",IF(CD15=10,"Special Encounter",IF(CD15=9,"Fair Climate",IF(CD15=8,"Ideal Climate",IF(CD15=7,"Rich In Precious Minerals",IF(CD15=6,"Fair Climate",IF(CD15&gt;=2,"Rich In Rare Metals",IF(CD15&lt;2,"No Specials"))))))))))</f>
        <v>Rich In Precious Minerals</v>
      </c>
      <c r="CD15">
        <f ca="1">SUM(CE15,CF15,CG15)</f>
        <v>7</v>
      </c>
      <c r="CE15">
        <f ca="1">RANDBETWEEN(1,6)</f>
        <v>4</v>
      </c>
      <c r="CF15">
        <f ca="1">RANDBETWEEN(1,6)</f>
        <v>4</v>
      </c>
      <c r="CG15">
        <f ca="1">IF(Y15="Terrestrial",1,IF(Y15="Barren",-1,IF(Y15="Hostile",-2,0)))</f>
        <v>-1</v>
      </c>
      <c r="CH15" t="s">
        <v>24</v>
      </c>
      <c r="CI15" t="s">
        <v>32</v>
      </c>
      <c r="CJ15" t="str">
        <f ca="1">IF(BQ15="Yes",CK15,CL15)</f>
        <v>Fair Government</v>
      </c>
      <c r="CK15" t="str">
        <f ca="1">IF(CM15&gt;=13,CQ15,IF(CM15=12,"Gaia World",IF(CM15=11,"Special Resources",IF(CM15=10,"Fair Biosphere",IF(CM15=9,"Expanded Population",IF(CM15=8,"Mature Industry",IF(CM15=7,"Rich In Precious Minerals",IF(CM15=6,"Expanded Industry",IF(CM15&gt;=3,"Rich In Rare Metals",IF(CM15=2,"Fair Government","No Specials"))))))))))</f>
        <v>Fair Government</v>
      </c>
      <c r="CL15" t="str">
        <f ca="1">IF(CM15&gt;=13,CQ15,IF(CM15=12,"Special Encounter",IF(CM15=11,"Special Resources",IF(CM15=10,"Special Encounter",IF(CM15=9,"Fair Climate",IF(CM15=8,"Ideal Climate",IF(CM15=7,"Rich In Precious Minerals",IF(CM15=6,"Fair Climate",IF(CM15&gt;=2,"Rich In Rare Metals",IF(CM15&lt;2,"No Specials"))))))))))</f>
        <v>Rich In Rare Metals</v>
      </c>
      <c r="CM15">
        <f ca="1">SUM(CN15,CO15,CP15)</f>
        <v>2</v>
      </c>
      <c r="CN15">
        <f ca="1">RANDBETWEEN(1,6)</f>
        <v>1</v>
      </c>
      <c r="CO15">
        <f ca="1">RANDBETWEEN(1,6)</f>
        <v>2</v>
      </c>
      <c r="CP15">
        <f ca="1">IF(Y15="Terrestrial",1,IF(Y15="Barren",-1,IF(Y15="Hostile",-2,0)))</f>
        <v>-1</v>
      </c>
      <c r="CQ15" t="s">
        <v>33</v>
      </c>
      <c r="CR15" t="str">
        <f ca="1">IF(BQ15="Yes",CS15,CT15)</f>
        <v>Fair Biosphere</v>
      </c>
      <c r="CS15" t="str">
        <f ca="1">IF(CU15&gt;=13,CY15,IF(CU15=12,"Gaia World",IF(CU15=11,"Special Resources",IF(CU15=10,"Fair Biosphere",IF(CU15=9,"Expanded Population",IF(CU15=8,"Mature Industry",IF(CU15=7,"Rich In Precious Minerals",IF(CU15=6,"Expanded Industry",IF(CU15&gt;=3,"Rich In Rare Metals",IF(CU15=2,"Fair Government","No Specials"))))))))))</f>
        <v>Fair Biosphere</v>
      </c>
      <c r="CT15" t="str">
        <f ca="1">IF(CU15&gt;=13,CY15,IF(CU15=12,"Special Encounter",IF(CU15=11,"Special Resources",IF(CU15=10,"Special Encounter",IF(CU15=9,"Fair Climate",IF(CU15=8,"Ideal Climate",IF(CU15=7,"Rich In Precious Minerals",IF(CU15=6,"Fair Climate",IF(CU15&gt;=2,"Rich In Rare Metals",IF(CU15&lt;2,"No Specials"))))))))))</f>
        <v>Special Encounter</v>
      </c>
      <c r="CU15">
        <f ca="1">SUM(CV15,CW15,CX15)</f>
        <v>10</v>
      </c>
      <c r="CV15">
        <f ca="1">RANDBETWEEN(1,6)</f>
        <v>5</v>
      </c>
      <c r="CW15">
        <f ca="1">RANDBETWEEN(1,6)</f>
        <v>6</v>
      </c>
      <c r="CX15">
        <f ca="1">IF(Y15="Terrestrial",1,IF(Y15="Barren",-1,IF(Y15="Hostile",-2,0)))</f>
        <v>-1</v>
      </c>
      <c r="CY15" t="s">
        <v>34</v>
      </c>
      <c r="CZ15" t="str">
        <f ca="1">IF(BQ15="Yes",DA15,DB15)</f>
        <v>Rich In Rare Metals</v>
      </c>
      <c r="DA15" t="str">
        <f ca="1">IF(DC15&gt;=13,DG15,IF(DC15=12,"Gaia World",IF(DC15=11,"Special Resources",IF(DC15=10,"Fair Biosphere",IF(DC15=9,"Expanded Population",IF(DC15=8,"Mature Industry",IF(DC15=7,"Rich In Precious Minerals",IF(DC15=6,"Expanded Industry",IF(DC15&gt;=3,"Rich In Rare Metals",IF(DC15=2,"Fair Government","No Specials"))))))))))</f>
        <v>Rich In Rare Metals</v>
      </c>
      <c r="DB15" t="str">
        <f ca="1">IF(DC15&gt;=13,DG15,IF(DC15=12,"Special Encounter",IF(DC15=11,"Special Resources",IF(DC15=10,"Special Encounter",IF(DC15=9,"Fair Climate",IF(DC15=8,"Ideal Climate",IF(DC15=7,"Rich In Precious Minerals",IF(DC15=6,"Fair Climate",IF(DC15&gt;=2,"Rich In Rare Metals",IF(DC15&lt;2,"No Specials"))))))))))</f>
        <v>Rich In Rare Metals</v>
      </c>
      <c r="DC15">
        <f ca="1">SUM(DD15,DE15,DF15)</f>
        <v>5</v>
      </c>
      <c r="DD15">
        <f ca="1">RANDBETWEEN(1,6)</f>
        <v>3</v>
      </c>
      <c r="DE15">
        <f ca="1">RANDBETWEEN(1,6)</f>
        <v>3</v>
      </c>
      <c r="DF15">
        <f ca="1">IF(Y15="Terrestrial",1,IF(Y15="Barren",-1,IF(Y15="Hostile",-2,0)))</f>
        <v>-1</v>
      </c>
      <c r="DG15" t="s">
        <v>35</v>
      </c>
      <c r="DH15" t="str">
        <f ca="1">IF(BQ15="Yes",DI15,DJ15)</f>
        <v>Mature Industry</v>
      </c>
      <c r="DI15" t="str">
        <f ca="1">IF(DK15&gt;=13,DO15,IF(DK15=12,"Gaia World",IF(DK15=11,"Special Resources",IF(DK15=10,"Fair Biosphere",IF(DK15=9,"Expanded Population",IF(DK15=8,"Mature Industry",IF(DK15=7,"Rich In Precious Minerals",IF(DK15=6,"Expanded Industry",IF(DK15&gt;=3,"Rich In Rare Metals",IF(DK15=2,"Fair Government","No Specials"))))))))))</f>
        <v>Mature Industry</v>
      </c>
      <c r="DJ15" t="str">
        <f ca="1">IF(DK15&gt;=13,DO15,IF(DK15=12,"Special Encounter",IF(DK15=11,"Special Resources",IF(DK15=10,"Special Encounter",IF(DK15=9,"Fair Climate",IF(DK15=8,"Ideal Climate",IF(DK15=7,"Rich In Precious Minerals",IF(DK15=6,"Fair Climate",IF(DK15&gt;=2,"Rich In Rare Metals",IF(DK15&lt;2,"No Specials"))))))))))</f>
        <v>Ideal Climate</v>
      </c>
      <c r="DK15">
        <f ca="1">SUM(DL15,DM15,DN15)</f>
        <v>8</v>
      </c>
      <c r="DL15">
        <f ca="1">RANDBETWEEN(1,6)</f>
        <v>6</v>
      </c>
      <c r="DM15">
        <f ca="1">RANDBETWEEN(1,6)</f>
        <v>2</v>
      </c>
      <c r="DN15">
        <f ca="1">IF(Y15="Terrestrial",1,IF(AG15="Barren",-1,IF(AG15="Hostile",-2,0)))</f>
        <v>0</v>
      </c>
      <c r="DO15" t="s">
        <v>36</v>
      </c>
      <c r="DP15" t="str">
        <f ca="1">IF(BQ15="Yes",DQ15,DR15)</f>
        <v>Expanded Population</v>
      </c>
      <c r="DQ15" t="str">
        <f ca="1">IF(DS15&gt;=13,DW15,IF(DS15=12,"Gaia World",IF(DS15=11,"Special Resources",IF(DS15=10,"Fair Biosphere",IF(DS15=9,"Expanded Population",IF(DS15=8,"Mature Industry",IF(DS15=7,"Rich In Precious Minerals",IF(DS15=6,"Expanded Industry",IF(DS15&gt;=3,"Rich In Rare Metals",IF(DS15=2,"Fair Government","No Specials"))))))))))</f>
        <v>Expanded Population</v>
      </c>
      <c r="DR15" t="str">
        <f ca="1">IF(DS15&gt;=13,DW15,IF(DS15=12,"Special Encounter",IF(DS15=11,"Special Resources",IF(DS15=10,"Special Encounter",IF(DS15=9,"Fair Climate",IF(DS15=8,"Ideal Climate",IF(DS15=7,"Rich In Precious Minerals",IF(DS15=6,"Fair Climate",IF(DS15&gt;=2,"Rich In Rare Metals",IF(DS15&lt;2,"No Specials"))))))))))</f>
        <v>Fair Climate</v>
      </c>
      <c r="DS15">
        <f ca="1">SUM(DT15,DU15,DV15)</f>
        <v>9</v>
      </c>
      <c r="DT15">
        <f ca="1">RANDBETWEEN(1,6)</f>
        <v>5</v>
      </c>
      <c r="DU15">
        <f ca="1">RANDBETWEEN(1,6)</f>
        <v>5</v>
      </c>
      <c r="DV15">
        <f ca="1">IF(Y15="Terrestrial",1,IF(Y15="Barren",-1,IF(Y15="Hostile",-2,0)))</f>
        <v>-1</v>
      </c>
      <c r="DW15" t="s">
        <v>37</v>
      </c>
      <c r="DX15" t="str">
        <f ca="1">IF(BQ15="Yes",DY15,DZ15)</f>
        <v>Rich In Precious Minerals</v>
      </c>
      <c r="DY15" t="str">
        <f ca="1">IF(EA15&gt;=13,EE15,IF(EA15=12,"Gaia World",IF(EA15=11,"Special Resources",IF(EA15=10,"Fair Biosphere",IF(EA15=9,"Expanded Population",IF(EA15=8,"Mature Industry",IF(EA15=7,"Rich In Precious Minerals",IF(EA15=6,"Expanded Industry",IF(EA15&gt;=3,"Rich In Rare Metals",IF(EA15=2,"Fair Government","No Specials"))))))))))</f>
        <v>Rich In Precious Minerals</v>
      </c>
      <c r="DZ15" t="str">
        <f ca="1">IF(EA15&gt;=13,EE15,IF(EA15=12,"Special Encounter",IF(EA15=11,"Special Resources",IF(EA15=10,"Special Encounter",IF(EA15=9,"Fair Climate",IF(EA15=8,"Ideal Climate",IF(EA15=7,"Rich In Precious Minerals",IF(EA15=6,"Fair Climate",IF(EA15&gt;=2,"Rich In Rare Metals",IF(EA15&lt;2,"No Specials"))))))))))</f>
        <v>Rich In Precious Minerals</v>
      </c>
      <c r="EA15">
        <f ca="1">SUM(EB15,EC15,ED15)</f>
        <v>7</v>
      </c>
      <c r="EB15">
        <f ca="1">RANDBETWEEN(1,6)</f>
        <v>6</v>
      </c>
      <c r="EC15">
        <f ca="1">RANDBETWEEN(1,6)</f>
        <v>2</v>
      </c>
      <c r="ED15">
        <f ca="1">IF(Y15="Terrestrial",1,IF(Y15="Barren",-1,IF(Y15="Hostile",-2,0)))</f>
        <v>-1</v>
      </c>
      <c r="EE15" t="str">
        <f ca="1">IF(BX15="Yes",EF15,EG15)</f>
        <v>Ideal Climate</v>
      </c>
      <c r="EF15" t="str">
        <f ca="1">IF(EH15&gt;=13,EL15,IF(EH15=12,"Gaia World",IF(EH15=11,"Special Resources",IF(EH15=10,"Fair Biosphere",IF(EH15=9,"Expanded Population",IF(EH15=8,"Mature Industry",IF(EH15=7,"Rich In Precious Minerals",IF(EH15=6,"Expanded Industry",IF(EH15&gt;=3,"Rich In Rare Metals",IF(EH15=2,"Fair Government","No Specials"))))))))))</f>
        <v>Mature Industry</v>
      </c>
      <c r="EG15" t="str">
        <f ca="1">IF(EH15&gt;=13,EL15,IF(EH15=12,"Special Encounter",IF(EH15=11,"Special Resources",IF(EH15=10,"Special Encounter",IF(EH15=9,"Fair Climate",IF(EH15=8,"Ideal Climate",IF(EH15=7,"Rich In Precious Minerals",IF(EH15=6,"Fair Climate",IF(EH15&gt;=2,"Rich In Rare Metals",IF(EH15&lt;2,"No Specials"))))))))))</f>
        <v>Ideal Climate</v>
      </c>
      <c r="EH15">
        <f ca="1">SUM(EI15,EJ15,EK15)</f>
        <v>8</v>
      </c>
      <c r="EI15">
        <f ca="1">RANDBETWEEN(1,6)</f>
        <v>2</v>
      </c>
      <c r="EJ15">
        <f ca="1">RANDBETWEEN(1,6)</f>
        <v>6</v>
      </c>
      <c r="EK15">
        <f ca="1">IF(AF15="Terrestrial",1,IF(AF15="Barren",-1,IF(AF15="Hostile",-2,0)))</f>
        <v>0</v>
      </c>
    </row>
    <row r="16" spans="1:141" ht="15" customHeight="1" x14ac:dyDescent="0.25">
      <c r="A16" s="1">
        <f ca="1">IF(A12="B",-2,A17)</f>
        <v>-1</v>
      </c>
      <c r="B16" s="1">
        <f t="shared" ref="B16:F16" ca="1" si="10">IF(B12="B",-2,B17)</f>
        <v>0</v>
      </c>
      <c r="C16" s="1">
        <f t="shared" ca="1" si="10"/>
        <v>0</v>
      </c>
      <c r="D16" s="1">
        <f t="shared" ca="1" si="10"/>
        <v>0</v>
      </c>
      <c r="E16" s="1">
        <f t="shared" ca="1" si="10"/>
        <v>0</v>
      </c>
      <c r="F16" s="1">
        <f t="shared" ca="1" si="10"/>
        <v>0</v>
      </c>
      <c r="K16">
        <v>2</v>
      </c>
      <c r="L16" s="1">
        <f ca="1">IF(L12&gt;=2,RANDBETWEEN(1,10),0)</f>
        <v>10</v>
      </c>
      <c r="M16" s="1">
        <f ca="1">(L16-G41)</f>
        <v>10</v>
      </c>
      <c r="N16" s="1">
        <f t="shared" ref="N16:N24" ca="1" si="11">IF(M16&lt;=0,0,M16)</f>
        <v>10</v>
      </c>
      <c r="O16" s="1" t="str">
        <f t="shared" ref="O16:O24" ca="1" si="12">IF(N16&gt;=6,"Outer",P16)</f>
        <v>Outer</v>
      </c>
      <c r="P16" s="1" t="str">
        <f t="shared" ref="P16:P24" ca="1" si="13">IF(N16&lt;=0,"Planet Lost",Q16)</f>
        <v>Planet Lost</v>
      </c>
      <c r="Q16" s="1" t="str">
        <f t="shared" ref="Q16:Q24" ca="1" si="14">IF(N16&lt;=2,"Inner",R16)</f>
        <v>Planet Lost</v>
      </c>
      <c r="R16" s="1" t="str">
        <f t="shared" ref="R16:R24" ca="1" si="15">IF(N16=3,S16,T16)</f>
        <v>Planet Lost</v>
      </c>
      <c r="S16" s="1" t="str">
        <f t="shared" ref="S16:S24" ca="1" si="16">IF(L2="O","Inner",IF(L2="B","Inner",IF(L2="A","Inner",IF(L2="F","Inner","Middle"))))</f>
        <v>Middle</v>
      </c>
      <c r="T16" s="1" t="str">
        <f t="shared" ref="T16:T24" ca="1" si="17">IF(N16=4,U16,V16)</f>
        <v>Planet Lost</v>
      </c>
      <c r="U16" s="1" t="str">
        <f t="shared" ref="U16:U24" ca="1" si="18">IF(L2="O","Inner",IF(L2="B","Inner","Middle"))</f>
        <v>Middle</v>
      </c>
      <c r="V16" s="1" t="str">
        <f t="shared" ref="V16:V24" ca="1" si="19">IF(N16=5,W16,"Planet Lost")</f>
        <v>Planet Lost</v>
      </c>
      <c r="W16" s="1" t="str">
        <f t="shared" ref="W16:W24" ca="1" si="20">IF(L2="F","Middle",IF(L2="G","Middle","Outer"))</f>
        <v>Outer</v>
      </c>
      <c r="X16" s="1"/>
      <c r="Y16" s="1" t="str">
        <f t="shared" ref="Y16:Y24" ca="1" si="21">IF(O16="Outer",Z16,IF(O16="Middle",AA16,IF(O16="Inner",AB16,AC16)))</f>
        <v>Hostile</v>
      </c>
      <c r="Z16" s="1" t="str">
        <f t="shared" ref="Z16:Z24" ca="1" si="22">IF(AD16=10,"Barren",IF(AD16&gt;=8,"Hostile",IF(AD16&gt;=3,"Gas Giant","Asteroid Belt")))</f>
        <v>Hostile</v>
      </c>
      <c r="AA16" s="1" t="str">
        <f t="shared" ref="AA16:AA24" ca="1" si="23">IF(AD16=10,"Terrestrial",IF(AD16&gt;=9,"Adaptable",IF(AD16&gt;=7,"Barren",IF(AD16&gt;=5,"Hostile",IF(AD16&gt;=2,"Gas Giant","Asteroid Belt")))))</f>
        <v>Adaptable</v>
      </c>
      <c r="AB16" s="1" t="str">
        <f t="shared" ref="AB16:AB24" ca="1" si="24">IF(AD16&gt;=9,"Terrestrial",IF(AD16&gt;=7,"Adaptable",IF(AD16=6,"Barren",IF(AD16&gt;=4,"Hostile",IF(AD16&gt;=2,"Gas Giant","Asteroid Belt")))))</f>
        <v>Terrestrial</v>
      </c>
      <c r="AC16" s="1" t="s">
        <v>16</v>
      </c>
      <c r="AD16" s="1">
        <f t="shared" ref="AD16:AD24" ca="1" si="25">RANDBETWEEN(1,10)</f>
        <v>9</v>
      </c>
      <c r="AE16" s="1" t="str">
        <f t="shared" ref="AE16:AE24" ca="1" si="26">IF(Y16="Asteroid Belt","None",IF(Y16="None","None",AF16))</f>
        <v>Large</v>
      </c>
      <c r="AF16" s="1" t="str">
        <f t="shared" ref="AF16:AF24" ca="1" si="27">IF(AG16=10,"Huge",IF(AG16&gt;=8,"Large",IF(AG16&gt;=5,"Medium",IF(AG16&gt;=3,"Small",IF(AG16&gt;=1,"Tiny","None")))))</f>
        <v>Large</v>
      </c>
      <c r="AG16" s="1">
        <f t="shared" ref="AG16:AG24" ca="1" si="28">RANDBETWEEN(1,10)</f>
        <v>9</v>
      </c>
      <c r="AH16" s="1">
        <f t="shared" ref="AH16:AH24" ca="1" si="29">IF(AE16="Tiny",1,IF(AE16="Small",2,IF(AE16="Medium",4,IF(AE16="Large",6,IF(AE16="Huge",8,IF(AE16="Asteroid Belt",0,0))))))</f>
        <v>6</v>
      </c>
      <c r="AI16" s="1">
        <f t="shared" ref="AI16:AI24" ca="1" si="30">IF(Y16="Asteroid Belt",AJ16,IF(Y16="None",0,AL16))</f>
        <v>3</v>
      </c>
      <c r="AJ16">
        <f t="shared" ref="AJ16:AJ24" ca="1" si="31">IF(AK16=6,3,IF(AK16&gt;=3,2,1))</f>
        <v>2</v>
      </c>
      <c r="AK16">
        <f t="shared" ref="AK16:AK24" ca="1" si="32">RANDBETWEEN(1,6)</f>
        <v>4</v>
      </c>
      <c r="AL16">
        <f t="shared" ref="AL16:AL24" ca="1" si="33">IF(AM16&gt;=8,3,IF(AM16&gt;=5,2,1))</f>
        <v>3</v>
      </c>
      <c r="AM16">
        <f t="shared" ref="AM16:AM24" ca="1" si="34">RANDBETWEEN(1,10)</f>
        <v>8</v>
      </c>
      <c r="AN16" s="1">
        <f t="shared" ref="AN16:AN24" ca="1" si="35">IF(AO16&gt;=14,6,IF(AO16&gt;=13,5,IF(AO16&gt;=12,4,IF(AO16&gt;=10,3,IF(AO16&gt;=8,2,IF(AO16&gt;=5,1,0))))))</f>
        <v>1</v>
      </c>
      <c r="AO16">
        <f t="shared" ref="AO16:AO24" ca="1" si="36">IF(Y16="None",0,IF(Y16="Asteroid Belt",0,SUM(AP16,AQ16,AR16)))</f>
        <v>7</v>
      </c>
      <c r="AP16">
        <f t="shared" ref="AP16:AP24" ca="1" si="37">RANDBETWEEN(1,10)</f>
        <v>3</v>
      </c>
      <c r="AQ16">
        <f t="shared" ref="AQ16:AQ24" ca="1" si="38">IF(O16="Inner",-2,IF(O16="Outer",2,0))</f>
        <v>2</v>
      </c>
      <c r="AR16">
        <f t="shared" ref="AR16:AR24" ca="1" si="39">IF(AE16="Tiny",-3,IF(AE16="Small",-2,IF(AE16="Large",2,IF(AE16="Huge",3,0))))</f>
        <v>2</v>
      </c>
      <c r="AS16">
        <f t="shared" ref="AS16:AS24" ca="1" si="40">IF(AN16=0,0,SUM(AT16,AU16))</f>
        <v>8</v>
      </c>
      <c r="AT16">
        <f t="shared" ref="AT16:AU24" ca="1" si="41">RANDBETWEEN(1,6)</f>
        <v>5</v>
      </c>
      <c r="AU16">
        <f t="shared" ca="1" si="41"/>
        <v>3</v>
      </c>
      <c r="AV16" t="str">
        <f t="shared" ref="AV16:AV24" ca="1" si="42">IF(AS16=12,"Near Ideal",IF(AS16=11,"Favourable Moon with Special Resources",IF(AS16=10,"Favourable Moon with Rich Resources",IF(AS16=9,"Favourable Moon with Resources",IF(AS16=8,"Favourable Moon But Resource-Poor",IF(AS16=7,"Accessible Moon With Resources",IF(AS16&gt;=5,"Accessible Moon",IF(AS16&gt;=3,"Inaccessible Moon",IF(AS16=2,"Moon Causes Severe Tidal Forces","No Moon")))))))))</f>
        <v>Favourable Moon But Resource-Poor</v>
      </c>
      <c r="AW16">
        <f t="shared" ref="AW16:AW24" ca="1" si="43">IF(AN16&lt;2,0,SUM(AX16,AY16))</f>
        <v>0</v>
      </c>
      <c r="AX16">
        <f t="shared" ref="AX16:AY24" ca="1" si="44">RANDBETWEEN(1,6)</f>
        <v>6</v>
      </c>
      <c r="AY16">
        <f t="shared" ca="1" si="44"/>
        <v>6</v>
      </c>
      <c r="AZ16" t="str">
        <f t="shared" ref="AZ16:AZ24" ca="1" si="45">IF(AW16=12,"Near Ideal",IF(AW16=11,"Favourable Moon with Special Resources",IF(AW16=10,"Favourable Moon with Rich Resources",IF(AW16=9,"Favourable Moon with Resources",IF(AW16=8,"Favourable Moon But Resource-Poor",IF(AW16=7,"Accessible Moon With Resources",IF(AW16&gt;=5,"Accessible Moon",IF(AW16&gt;=3,"Inaccessible Moon",IF(AW16=2,"Moon Causes Severe Tidal Forces","No Moon")))))))))</f>
        <v>No Moon</v>
      </c>
      <c r="BA16">
        <f t="shared" ref="BA16:BA24" ca="1" si="46">IF(AN16&lt;3,0,SUM(BB16,BC16))</f>
        <v>0</v>
      </c>
      <c r="BB16">
        <f t="shared" ref="BB16:BC24" ca="1" si="47">RANDBETWEEN(1,6)</f>
        <v>5</v>
      </c>
      <c r="BC16">
        <f t="shared" ca="1" si="47"/>
        <v>5</v>
      </c>
      <c r="BD16" t="str">
        <f t="shared" ref="BD16:BD24" ca="1" si="48">IF(BA16=12,"Near Ideal",IF(BA16=11,"Favourable Moon with Special Resources",IF(BA16=10,"Favourable Moon with Rich Resources",IF(BA16=9,"Favourable Moon with Resources",IF(BA16=8,"Favourable Moon But Resource-Poor",IF(BA16=7,"Accessible Moon With Resources",IF(BA16&gt;=5,"Accessible Moon",IF(BA16&gt;=3,"Inaccessible Moon",IF(BA16=2,"Moon Causes Severe Tidal Forces","No Moon")))))))))</f>
        <v>No Moon</v>
      </c>
      <c r="BE16">
        <f t="shared" ref="BE16:BE24" ca="1" si="49">IF(AN16&lt;4,0,SUM(BF16,BG16))</f>
        <v>0</v>
      </c>
      <c r="BF16">
        <f t="shared" ref="BF16:BG24" ca="1" si="50">RANDBETWEEN(1,6)</f>
        <v>5</v>
      </c>
      <c r="BG16">
        <f t="shared" ca="1" si="50"/>
        <v>6</v>
      </c>
      <c r="BH16" t="str">
        <f t="shared" ref="BH16:BH24" ca="1" si="51">IF(BE16=12,"Near Ideal",IF(BE16=11,"Favourable Moon with Special Resources",IF(BE16=10,"Favourable Moon with Rich Resources",IF(BE16=9,"Favourable Moon with Resources",IF(BE16=8,"Favourable Moon But Resource-Poor",IF(BE16=7,"Accessible Moon With Resources",IF(BE16&gt;=5,"Accessible Moon",IF(BE16&gt;=3,"Inaccessible Moon",IF(BE16=2,"Moon Causes Severe Tidal Forces","No Moon")))))))))</f>
        <v>No Moon</v>
      </c>
      <c r="BI16">
        <f t="shared" ref="BI16:BI24" ca="1" si="52">IF(AN16&lt;5,0,SUM(BJ16,BK16))</f>
        <v>0</v>
      </c>
      <c r="BJ16">
        <f t="shared" ref="BJ16:BK24" ca="1" si="53">RANDBETWEEN(1,6)</f>
        <v>1</v>
      </c>
      <c r="BK16">
        <f t="shared" ca="1" si="53"/>
        <v>1</v>
      </c>
      <c r="BL16" t="str">
        <f t="shared" ref="BL16:BL24" ca="1" si="54">IF(BI16=12,"Near Ideal",IF(BI16=11,"Favourable Moon with Special Resources",IF(BI16=10,"Favourable Moon with Rich Resources",IF(BI16=9,"Favourable Moon with Resources",IF(BI16=8,"Favourable Moon But Resource-Poor",IF(BI16=7,"Accessible Moon With Resources",IF(BI16&gt;=5,"Accessible Moon",IF(BI16&gt;=3,"Inaccessible Moon",IF(BI16=2,"Moon Causes Severe Tidal Forces","No Moon")))))))))</f>
        <v>No Moon</v>
      </c>
      <c r="BM16">
        <f t="shared" ref="BM16:BM24" ca="1" si="55">IF(AN16&lt;6,0,SUM(BN16,BO16))</f>
        <v>0</v>
      </c>
      <c r="BN16">
        <f t="shared" ref="BN16:BO24" ca="1" si="56">RANDBETWEEN(1,6)</f>
        <v>6</v>
      </c>
      <c r="BO16">
        <f t="shared" ca="1" si="56"/>
        <v>6</v>
      </c>
      <c r="BP16" t="str">
        <f t="shared" ref="BP16:BP24" ca="1" si="57">IF(BM16=12,"Near Ideal",IF(BM16=11,"Favourable Moon with Special Resources",IF(BM16=10,"Favourable Moon with Rich Resources",IF(BM16=9,"Favourable Moon with Resources",IF(BM16=8,"Favourable Moon But Resource-Poor",IF(BM16=7,"Accessible Moon With Resources",IF(BM16&gt;=5,"Accessible Moon",IF(BM16&gt;=3,"Inaccessible Moon",IF(BM16=2,"Moon Causes Severe Tidal Forces","No Moon")))))))))</f>
        <v>No Moon</v>
      </c>
      <c r="BQ16" t="str">
        <f>BQ15</f>
        <v>Yes</v>
      </c>
      <c r="BR16" t="str">
        <f t="shared" ref="BR16:BR24" ca="1" si="58">IF(Y16="None","None",IF(Y16="Asteroid Belt","None",IF(Y16="Gas Giant","None",BS16)))</f>
        <v>Rich In Rare Metals</v>
      </c>
      <c r="BS16" t="str">
        <f t="shared" ref="BS16:BS24" ca="1" si="59">IF(BQ16="Yes",BT16,BU16)</f>
        <v>Rich In Rare Metals</v>
      </c>
      <c r="BT16" t="str">
        <f t="shared" ref="BT16:BT24" ca="1" si="60">IF(BV16&gt;=13,BZ16,IF(BV16=12,"Gaia World",IF(BV16=11,"Special Resources",IF(BV16=10,"Fair Biosphere",IF(BV16=9,"Expanded Population",IF(BV16=8,"Mature Industry",IF(BV16=7,"Rich In Precious Minerals",IF(BV16=6,"Expanded Industry",IF(BV16&gt;=3,"Rich In Rare Metals",IF(BV16=2,"Fair Government","No Specials"))))))))))</f>
        <v>Rich In Rare Metals</v>
      </c>
      <c r="BU16" t="str">
        <f t="shared" ref="BU16:BU24" ca="1" si="61">IF(BV16&gt;=13,BZ16,IF(BV16=12,"Special Encounter",IF(BV16=11,"Special Resources",IF(BV16=10,"Special Encounter",IF(BV16=9,"Fair Climate",IF(BV16=8,"Ideal Climate",IF(BV16=7,"Rich In Precious Minerals",IF(BV16=6,"Fair Climate",IF(BV16&gt;=2,"Rich In Rare Metals",IF(BV16&lt;2,"No Specials"))))))))))</f>
        <v>Rich In Rare Metals</v>
      </c>
      <c r="BV16">
        <f t="shared" ref="BV16:BV24" ca="1" si="62">SUM(BW16,BX16,BY16)</f>
        <v>4</v>
      </c>
      <c r="BW16">
        <f t="shared" ref="BW16:BX24" ca="1" si="63">RANDBETWEEN(1,6)</f>
        <v>5</v>
      </c>
      <c r="BX16">
        <f t="shared" ca="1" si="63"/>
        <v>1</v>
      </c>
      <c r="BY16">
        <f t="shared" ref="BY16:BY24" ca="1" si="64">IF(Y16="Terrestrial",1,IF(Y16="Barren",-1,IF(Y16="Hostile",-2,0)))</f>
        <v>-2</v>
      </c>
      <c r="BZ16" t="s">
        <v>31</v>
      </c>
      <c r="CA16" t="str">
        <f t="shared" ref="CA16:CA24" ca="1" si="65">IF(BQ16="Yes",CB16,CC16)</f>
        <v>Expanded Industry</v>
      </c>
      <c r="CB16" t="str">
        <f t="shared" ref="CB16:CB24" ca="1" si="66">IF(CD16&gt;=13,CI16,IF(CD16=12,"Gaia World",IF(CD16=11,"Special Resources",IF(CD16=10,"Fair Biosphere",IF(CD16=9,"Expanded Population",IF(CD16=8,"Mature Industry",IF(CD16=7,"Rich In Precious Minerals",IF(CD16=6,"Expanded Industry",IF(CD16&gt;=3,"Rich In Rare Metals",IF(CD16=2,"Fair Government","No Specials"))))))))))</f>
        <v>Expanded Industry</v>
      </c>
      <c r="CC16" t="str">
        <f t="shared" ref="CC16:CC24" ca="1" si="67">IF(CD16&gt;=13,CI16,IF(CD16=12,"Special Encounter",IF(CD16=11,"Special Resources",IF(CD16=10,"Special Encounter",IF(CD16=9,"Fair Climate",IF(CD16=8,"Ideal Climate",IF(CD16=7,"Rich In Precious Minerals",IF(CD16=6,"Fair Climate",IF(CD16&gt;=2,"Rich In Rare Metals",IF(CD16&lt;2,"No Specials"))))))))))</f>
        <v>Fair Climate</v>
      </c>
      <c r="CD16">
        <f t="shared" ref="CD16:CD24" ca="1" si="68">SUM(CE16,CF16,CG16)</f>
        <v>6</v>
      </c>
      <c r="CE16">
        <f t="shared" ref="CE16:CF24" ca="1" si="69">RANDBETWEEN(1,6)</f>
        <v>5</v>
      </c>
      <c r="CF16">
        <f t="shared" ca="1" si="69"/>
        <v>3</v>
      </c>
      <c r="CG16">
        <f t="shared" ref="CG16:CG24" ca="1" si="70">IF(Y16="Terrestrial",1,IF(Y16="Barren",-1,IF(Y16="Hostile",-2,0)))</f>
        <v>-2</v>
      </c>
      <c r="CH16" t="s">
        <v>24</v>
      </c>
      <c r="CI16" t="s">
        <v>32</v>
      </c>
      <c r="CJ16" t="str">
        <f t="shared" ref="CJ16:CJ24" ca="1" si="71">IF(BQ16="Yes",CK16,CL16)</f>
        <v>Mature Industry</v>
      </c>
      <c r="CK16" t="str">
        <f t="shared" ref="CK16:CK24" ca="1" si="72">IF(CM16&gt;=13,CQ16,IF(CM16=12,"Gaia World",IF(CM16=11,"Special Resources",IF(CM16=10,"Fair Biosphere",IF(CM16=9,"Expanded Population",IF(CM16=8,"Mature Industry",IF(CM16=7,"Rich In Precious Minerals",IF(CM16=6,"Expanded Industry",IF(CM16&gt;=3,"Rich In Rare Metals",IF(CM16=2,"Fair Government","No Specials"))))))))))</f>
        <v>Mature Industry</v>
      </c>
      <c r="CL16" t="str">
        <f t="shared" ref="CL16:CL24" ca="1" si="73">IF(CM16&gt;=13,CQ16,IF(CM16=12,"Special Encounter",IF(CM16=11,"Special Resources",IF(CM16=10,"Special Encounter",IF(CM16=9,"Fair Climate",IF(CM16=8,"Ideal Climate",IF(CM16=7,"Rich In Precious Minerals",IF(CM16=6,"Fair Climate",IF(CM16&gt;=2,"Rich In Rare Metals",IF(CM16&lt;2,"No Specials"))))))))))</f>
        <v>Ideal Climate</v>
      </c>
      <c r="CM16">
        <f t="shared" ref="CM16:CM24" ca="1" si="74">SUM(CN16,CO16,CP16)</f>
        <v>8</v>
      </c>
      <c r="CN16">
        <f t="shared" ref="CN16:CO24" ca="1" si="75">RANDBETWEEN(1,6)</f>
        <v>6</v>
      </c>
      <c r="CO16">
        <f t="shared" ca="1" si="75"/>
        <v>2</v>
      </c>
      <c r="CP16">
        <f t="shared" ref="CP16:CP24" ca="1" si="76">IF(AG16="Terrestrial",1,IF(AG16="Barren",-1,IF(AG16="Hostile",-2,0)))</f>
        <v>0</v>
      </c>
      <c r="CQ16" t="s">
        <v>33</v>
      </c>
      <c r="CR16" t="str">
        <f t="shared" ref="CR16:CR24" ca="1" si="77">IF(BQ16="Yes",CS16,CT16)</f>
        <v>Rich In Precious Minerals</v>
      </c>
      <c r="CS16" t="str">
        <f t="shared" ref="CS16:CS24" ca="1" si="78">IF(CU16&gt;=13,CY16,IF(CU16=12,"Gaia World",IF(CU16=11,"Special Resources",IF(CU16=10,"Fair Biosphere",IF(CU16=9,"Expanded Population",IF(CU16=8,"Mature Industry",IF(CU16=7,"Rich In Precious Minerals",IF(CU16=6,"Expanded Industry",IF(CU16&gt;=3,"Rich In Rare Metals",IF(CU16=2,"Fair Government","No Specials"))))))))))</f>
        <v>Rich In Precious Minerals</v>
      </c>
      <c r="CT16" t="str">
        <f t="shared" ref="CT16:CT24" ca="1" si="79">IF(CU16&gt;=13,CY16,IF(CU16=12,"Special Encounter",IF(CU16=11,"Special Resources",IF(CU16=10,"Special Encounter",IF(CU16=9,"Fair Climate",IF(CU16=8,"Ideal Climate",IF(CU16=7,"Rich In Precious Minerals",IF(CU16=6,"Fair Climate",IF(CU16&gt;=2,"Rich In Rare Metals",IF(CU16&lt;2,"No Specials"))))))))))</f>
        <v>Rich In Precious Minerals</v>
      </c>
      <c r="CU16">
        <f t="shared" ref="CU16:CU24" ca="1" si="80">SUM(CV16,CW16,CX16)</f>
        <v>7</v>
      </c>
      <c r="CV16">
        <f t="shared" ref="CV16:CW24" ca="1" si="81">RANDBETWEEN(1,6)</f>
        <v>4</v>
      </c>
      <c r="CW16">
        <f t="shared" ca="1" si="81"/>
        <v>5</v>
      </c>
      <c r="CX16">
        <f t="shared" ref="CX16:CX24" ca="1" si="82">IF(Y16="Terrestrial",1,IF(Y16="Barren",-1,IF(Y16="Hostile",-2,0)))</f>
        <v>-2</v>
      </c>
      <c r="CY16" t="s">
        <v>34</v>
      </c>
      <c r="CZ16" t="str">
        <f t="shared" ref="CZ16:CZ24" ca="1" si="83">IF(BQ16="Yes",DA16,DB16)</f>
        <v>Rich In Rare Metals</v>
      </c>
      <c r="DA16" t="str">
        <f t="shared" ref="DA16:DA24" ca="1" si="84">IF(DC16&gt;=13,DG16,IF(DC16=12,"Gaia World",IF(DC16=11,"Special Resources",IF(DC16=10,"Fair Biosphere",IF(DC16=9,"Expanded Population",IF(DC16=8,"Mature Industry",IF(DC16=7,"Rich In Precious Minerals",IF(DC16=6,"Expanded Industry",IF(DC16&gt;=3,"Rich In Rare Metals",IF(DC16=2,"Fair Government","No Specials"))))))))))</f>
        <v>Rich In Rare Metals</v>
      </c>
      <c r="DB16" t="str">
        <f t="shared" ref="DB16:DB24" ca="1" si="85">IF(DC16&gt;=13,DG16,IF(DC16=12,"Special Encounter",IF(DC16=11,"Special Resources",IF(DC16=10,"Special Encounter",IF(DC16=9,"Fair Climate",IF(DC16=8,"Ideal Climate",IF(DC16=7,"Rich In Precious Minerals",IF(DC16=6,"Fair Climate",IF(DC16&gt;=2,"Rich In Rare Metals",IF(DC16&lt;2,"No Specials"))))))))))</f>
        <v>Rich In Rare Metals</v>
      </c>
      <c r="DC16">
        <f t="shared" ref="DC16:DC24" ca="1" si="86">SUM(DD16,DE16,DF16)</f>
        <v>3</v>
      </c>
      <c r="DD16">
        <f t="shared" ref="DD16:DE24" ca="1" si="87">RANDBETWEEN(1,6)</f>
        <v>2</v>
      </c>
      <c r="DE16">
        <f t="shared" ca="1" si="87"/>
        <v>3</v>
      </c>
      <c r="DF16">
        <f t="shared" ref="DF16:DF24" ca="1" si="88">IF(Y16="Terrestrial",1,IF(Y16="Barren",-1,IF(Y16="Hostile",-2,0)))</f>
        <v>-2</v>
      </c>
      <c r="DG16" t="s">
        <v>35</v>
      </c>
      <c r="DH16" t="str">
        <f t="shared" ref="DH16:DH24" ca="1" si="89">IF(BQ16="Yes",DI16,DJ16)</f>
        <v>Mature Industry</v>
      </c>
      <c r="DI16" t="str">
        <f t="shared" ref="DI16:DI24" ca="1" si="90">IF(DK16&gt;=13,DO16,IF(DK16=12,"Gaia World",IF(DK16=11,"Special Resources",IF(DK16=10,"Fair Biosphere",IF(DK16=9,"Expanded Population",IF(DK16=8,"Mature Industry",IF(DK16=7,"Rich In Precious Minerals",IF(DK16=6,"Expanded Industry",IF(DK16&gt;=3,"Rich In Rare Metals",IF(DK16=2,"Fair Government","No Specials"))))))))))</f>
        <v>Mature Industry</v>
      </c>
      <c r="DJ16" t="str">
        <f t="shared" ref="DJ16:DJ24" ca="1" si="91">IF(DK16&gt;=13,DO16,IF(DK16=12,"Special Encounter",IF(DK16=11,"Special Resources",IF(DK16=10,"Special Encounter",IF(DK16=9,"Fair Climate",IF(DK16=8,"Ideal Climate",IF(DK16=7,"Rich In Precious Minerals",IF(DK16=6,"Fair Climate",IF(DK16&gt;=2,"Rich In Rare Metals",IF(DK16&lt;2,"No Specials"))))))))))</f>
        <v>Ideal Climate</v>
      </c>
      <c r="DK16">
        <f t="shared" ref="DK16:DK24" ca="1" si="92">SUM(DL16,DM16,DN16)</f>
        <v>8</v>
      </c>
      <c r="DL16">
        <f t="shared" ref="DL16:DM24" ca="1" si="93">RANDBETWEEN(1,6)</f>
        <v>4</v>
      </c>
      <c r="DM16">
        <f t="shared" ca="1" si="93"/>
        <v>4</v>
      </c>
      <c r="DN16">
        <f t="shared" ref="DN16:DN24" ca="1" si="94">IF(Y16="Terrestrial",1,IF(AG16="Barren",-1,IF(AG16="Hostile",-2,0)))</f>
        <v>0</v>
      </c>
      <c r="DO16" t="s">
        <v>36</v>
      </c>
      <c r="DP16" t="str">
        <f t="shared" ref="DP16:DP24" ca="1" si="95">IF(BQ16="Yes",DQ16,DR16)</f>
        <v>Expanded Population</v>
      </c>
      <c r="DQ16" t="str">
        <f t="shared" ref="DQ16:DQ24" ca="1" si="96">IF(DS16&gt;=13,DW16,IF(DS16=12,"Gaia World",IF(DS16=11,"Special Resources",IF(DS16=10,"Fair Biosphere",IF(DS16=9,"Expanded Population",IF(DS16=8,"Mature Industry",IF(DS16=7,"Rich In Precious Minerals",IF(DS16=6,"Expanded Industry",IF(DS16&gt;=3,"Rich In Rare Metals",IF(DS16=2,"Fair Government","No Specials"))))))))))</f>
        <v>Expanded Population</v>
      </c>
      <c r="DR16" t="str">
        <f t="shared" ref="DR16:DR24" ca="1" si="97">IF(DS16&gt;=13,DW16,IF(DS16=12,"Special Encounter",IF(DS16=11,"Special Resources",IF(DS16=10,"Special Encounter",IF(DS16=9,"Fair Climate",IF(DS16=8,"Ideal Climate",IF(DS16=7,"Rich In Precious Minerals",IF(DS16=6,"Fair Climate",IF(DS16&gt;=2,"Rich In Rare Metals",IF(DS16&lt;2,"No Specials"))))))))))</f>
        <v>Fair Climate</v>
      </c>
      <c r="DS16">
        <f t="shared" ref="DS16:DS24" ca="1" si="98">SUM(DT16,DU16,DV16)</f>
        <v>9</v>
      </c>
      <c r="DT16">
        <f t="shared" ref="DT16:DU24" ca="1" si="99">RANDBETWEEN(1,6)</f>
        <v>5</v>
      </c>
      <c r="DU16">
        <f t="shared" ca="1" si="99"/>
        <v>6</v>
      </c>
      <c r="DV16">
        <f t="shared" ref="DV16:DV24" ca="1" si="100">IF(Y16="Terrestrial",1,IF(Y16="Barren",-1,IF(Y16="Hostile",-2,0)))</f>
        <v>-2</v>
      </c>
      <c r="DW16" t="s">
        <v>37</v>
      </c>
      <c r="DX16" t="str">
        <f t="shared" ref="DX16:DX24" ca="1" si="101">IF(BQ16="Yes",DY16,DZ16)</f>
        <v>Rich In Rare Metals</v>
      </c>
      <c r="DY16" t="str">
        <f t="shared" ref="DY16:DY24" ca="1" si="102">IF(EA16&gt;=13,EE16,IF(EA16=12,"Gaia World",IF(EA16=11,"Special Resources",IF(EA16=10,"Fair Biosphere",IF(EA16=9,"Expanded Population",IF(EA16=8,"Mature Industry",IF(EA16=7,"Rich In Precious Minerals",IF(EA16=6,"Expanded Industry",IF(EA16&gt;=3,"Rich In Rare Metals",IF(EA16=2,"Fair Government","No Specials"))))))))))</f>
        <v>Rich In Rare Metals</v>
      </c>
      <c r="DZ16" t="str">
        <f t="shared" ref="DZ16:DZ24" ca="1" si="103">IF(EA16&gt;=13,EE16,IF(EA16=12,"Special Encounter",IF(EA16=11,"Special Resources",IF(EA16=10,"Special Encounter",IF(EA16=9,"Fair Climate",IF(EA16=8,"Ideal Climate",IF(EA16=7,"Rich In Precious Minerals",IF(EA16=6,"Fair Climate",IF(EA16&gt;=2,"Rich In Rare Metals",IF(EA16&lt;2,"No Specials"))))))))))</f>
        <v>Rich In Rare Metals</v>
      </c>
      <c r="EA16">
        <f t="shared" ref="EA16:EA24" ca="1" si="104">SUM(EB16,EC16,ED16)</f>
        <v>3</v>
      </c>
      <c r="EB16">
        <f t="shared" ref="EB16:EC24" ca="1" si="105">RANDBETWEEN(1,6)</f>
        <v>2</v>
      </c>
      <c r="EC16">
        <f t="shared" ca="1" si="105"/>
        <v>1</v>
      </c>
      <c r="ED16">
        <f t="shared" ref="ED16:ED24" ca="1" si="106">IF(AG16="Terrestrial",1,IF(AG16="Barren",-1,IF(AG16="Hostile",-2,0)))</f>
        <v>0</v>
      </c>
      <c r="EE16" t="str">
        <f t="shared" ref="EE16:EE24" ca="1" si="107">IF(BX16="Yes",EF16,EG16)</f>
        <v>Ideal Climate</v>
      </c>
      <c r="EF16" t="str">
        <f t="shared" ref="EF16:EF24" ca="1" si="108">IF(EH16&gt;=13,EL16,IF(EH16=12,"Gaia World",IF(EH16=11,"Special Resources",IF(EH16=10,"Fair Biosphere",IF(EH16=9,"Expanded Population",IF(EH16=8,"Mature Industry",IF(EH16=7,"Rich In Precious Minerals",IF(EH16=6,"Expanded Industry",IF(EH16&gt;=3,"Rich In Rare Metals",IF(EH16=2,"Fair Government","No Specials"))))))))))</f>
        <v>Mature Industry</v>
      </c>
      <c r="EG16" t="str">
        <f t="shared" ref="EG16:EG24" ca="1" si="109">IF(EH16&gt;=13,EL16,IF(EH16=12,"Special Encounter",IF(EH16=11,"Special Resources",IF(EH16=10,"Special Encounter",IF(EH16=9,"Fair Climate",IF(EH16=8,"Ideal Climate",IF(EH16=7,"Rich In Precious Minerals",IF(EH16=6,"Fair Climate",IF(EH16&gt;=2,"Rich In Rare Metals",IF(EH16&lt;2,"No Specials"))))))))))</f>
        <v>Ideal Climate</v>
      </c>
      <c r="EH16">
        <f t="shared" ref="EH16:EH24" ca="1" si="110">SUM(EI16,EJ16,EK16)</f>
        <v>8</v>
      </c>
      <c r="EI16">
        <f t="shared" ref="EI16:EJ24" ca="1" si="111">RANDBETWEEN(1,6)</f>
        <v>4</v>
      </c>
      <c r="EJ16">
        <f t="shared" ca="1" si="111"/>
        <v>4</v>
      </c>
      <c r="EK16">
        <f t="shared" ref="EK16:EK24" ca="1" si="112">IF(AN16="Terrestrial",1,IF(AN16="Barren",-1,IF(AN16="Hostile",-2,0)))</f>
        <v>0</v>
      </c>
    </row>
    <row r="17" spans="1:141" ht="15" customHeight="1" x14ac:dyDescent="0.25">
      <c r="A17" s="1">
        <f ca="1">IF(A12="K",-1,A18)</f>
        <v>-1</v>
      </c>
      <c r="B17" s="1">
        <f t="shared" ref="B17:F17" ca="1" si="113">IF(B12="K",-1,B18)</f>
        <v>0</v>
      </c>
      <c r="C17" s="1">
        <f t="shared" ca="1" si="113"/>
        <v>0</v>
      </c>
      <c r="D17" s="1">
        <f t="shared" ca="1" si="113"/>
        <v>0</v>
      </c>
      <c r="E17" s="1">
        <f t="shared" ca="1" si="113"/>
        <v>0</v>
      </c>
      <c r="F17" s="1">
        <f t="shared" ca="1" si="113"/>
        <v>0</v>
      </c>
      <c r="K17">
        <v>3</v>
      </c>
      <c r="L17" s="1">
        <f ca="1">IF(L12&gt;=3,RANDBETWEEN(1,10),0)</f>
        <v>3</v>
      </c>
      <c r="M17" s="1">
        <f ca="1">(L17-G41)</f>
        <v>3</v>
      </c>
      <c r="N17" s="1">
        <f t="shared" ca="1" si="11"/>
        <v>3</v>
      </c>
      <c r="O17" s="1" t="str">
        <f t="shared" ca="1" si="12"/>
        <v>Middle</v>
      </c>
      <c r="P17" s="1" t="str">
        <f t="shared" ca="1" si="13"/>
        <v>Middle</v>
      </c>
      <c r="Q17" s="1" t="str">
        <f t="shared" ca="1" si="14"/>
        <v>Middle</v>
      </c>
      <c r="R17" s="1" t="str">
        <f t="shared" ca="1" si="15"/>
        <v>Middle</v>
      </c>
      <c r="S17" s="1" t="str">
        <f t="shared" ca="1" si="16"/>
        <v>Middle</v>
      </c>
      <c r="T17" s="1" t="str">
        <f t="shared" ca="1" si="17"/>
        <v>Planet Lost</v>
      </c>
      <c r="U17" s="1" t="str">
        <f t="shared" ca="1" si="18"/>
        <v>Middle</v>
      </c>
      <c r="V17" s="1" t="str">
        <f t="shared" ca="1" si="19"/>
        <v>Planet Lost</v>
      </c>
      <c r="W17" s="1" t="str">
        <f t="shared" ca="1" si="20"/>
        <v>Outer</v>
      </c>
      <c r="X17" s="1"/>
      <c r="Y17" s="1" t="str">
        <f t="shared" ca="1" si="21"/>
        <v>Gas Giant</v>
      </c>
      <c r="Z17" s="1" t="str">
        <f t="shared" ca="1" si="22"/>
        <v>Asteroid Belt</v>
      </c>
      <c r="AA17" s="1" t="str">
        <f t="shared" ca="1" si="23"/>
        <v>Gas Giant</v>
      </c>
      <c r="AB17" s="1" t="str">
        <f t="shared" ca="1" si="24"/>
        <v>Gas Giant</v>
      </c>
      <c r="AC17" s="1" t="s">
        <v>16</v>
      </c>
      <c r="AD17" s="1">
        <f t="shared" ca="1" si="25"/>
        <v>2</v>
      </c>
      <c r="AE17" s="1" t="str">
        <f t="shared" ca="1" si="26"/>
        <v>Small</v>
      </c>
      <c r="AF17" s="1" t="str">
        <f t="shared" ca="1" si="27"/>
        <v>Small</v>
      </c>
      <c r="AG17" s="1">
        <f t="shared" ca="1" si="28"/>
        <v>4</v>
      </c>
      <c r="AH17" s="1">
        <f t="shared" ca="1" si="29"/>
        <v>2</v>
      </c>
      <c r="AI17" s="1">
        <f t="shared" ca="1" si="30"/>
        <v>2</v>
      </c>
      <c r="AJ17">
        <f t="shared" ca="1" si="31"/>
        <v>2</v>
      </c>
      <c r="AK17">
        <f t="shared" ca="1" si="32"/>
        <v>5</v>
      </c>
      <c r="AL17">
        <f t="shared" ca="1" si="33"/>
        <v>2</v>
      </c>
      <c r="AM17">
        <f t="shared" ca="1" si="34"/>
        <v>5</v>
      </c>
      <c r="AN17" s="1">
        <f t="shared" ca="1" si="35"/>
        <v>0</v>
      </c>
      <c r="AO17">
        <f t="shared" ca="1" si="36"/>
        <v>3</v>
      </c>
      <c r="AP17">
        <f t="shared" ca="1" si="37"/>
        <v>5</v>
      </c>
      <c r="AQ17">
        <f t="shared" ca="1" si="38"/>
        <v>0</v>
      </c>
      <c r="AR17">
        <f t="shared" ca="1" si="39"/>
        <v>-2</v>
      </c>
      <c r="AS17">
        <f t="shared" ca="1" si="40"/>
        <v>0</v>
      </c>
      <c r="AT17">
        <f t="shared" ca="1" si="41"/>
        <v>2</v>
      </c>
      <c r="AU17">
        <f t="shared" ca="1" si="41"/>
        <v>5</v>
      </c>
      <c r="AV17" t="str">
        <f t="shared" ca="1" si="42"/>
        <v>No Moon</v>
      </c>
      <c r="AW17">
        <f t="shared" ca="1" si="43"/>
        <v>0</v>
      </c>
      <c r="AX17">
        <f t="shared" ca="1" si="44"/>
        <v>2</v>
      </c>
      <c r="AY17">
        <f t="shared" ca="1" si="44"/>
        <v>2</v>
      </c>
      <c r="AZ17" t="str">
        <f t="shared" ca="1" si="45"/>
        <v>No Moon</v>
      </c>
      <c r="BA17">
        <f t="shared" ca="1" si="46"/>
        <v>0</v>
      </c>
      <c r="BB17">
        <f t="shared" ca="1" si="47"/>
        <v>4</v>
      </c>
      <c r="BC17">
        <f t="shared" ca="1" si="47"/>
        <v>5</v>
      </c>
      <c r="BD17" t="str">
        <f t="shared" ca="1" si="48"/>
        <v>No Moon</v>
      </c>
      <c r="BE17">
        <f t="shared" ca="1" si="49"/>
        <v>0</v>
      </c>
      <c r="BF17">
        <f t="shared" ca="1" si="50"/>
        <v>1</v>
      </c>
      <c r="BG17">
        <f t="shared" ca="1" si="50"/>
        <v>5</v>
      </c>
      <c r="BH17" t="str">
        <f t="shared" ca="1" si="51"/>
        <v>No Moon</v>
      </c>
      <c r="BI17">
        <f t="shared" ca="1" si="52"/>
        <v>0</v>
      </c>
      <c r="BJ17">
        <f t="shared" ca="1" si="53"/>
        <v>5</v>
      </c>
      <c r="BK17">
        <f t="shared" ca="1" si="53"/>
        <v>4</v>
      </c>
      <c r="BL17" t="str">
        <f t="shared" ca="1" si="54"/>
        <v>No Moon</v>
      </c>
      <c r="BM17">
        <f t="shared" ca="1" si="55"/>
        <v>0</v>
      </c>
      <c r="BN17">
        <f t="shared" ca="1" si="56"/>
        <v>3</v>
      </c>
      <c r="BO17">
        <f t="shared" ca="1" si="56"/>
        <v>4</v>
      </c>
      <c r="BP17" t="str">
        <f t="shared" ca="1" si="57"/>
        <v>No Moon</v>
      </c>
      <c r="BQ17" t="str">
        <f t="shared" ref="BQ17:BQ24" si="114">BQ16</f>
        <v>Yes</v>
      </c>
      <c r="BR17" t="str">
        <f t="shared" ca="1" si="58"/>
        <v>None</v>
      </c>
      <c r="BS17" t="str">
        <f t="shared" ca="1" si="59"/>
        <v>Mature Industry</v>
      </c>
      <c r="BT17" t="str">
        <f t="shared" ca="1" si="60"/>
        <v>Mature Industry</v>
      </c>
      <c r="BU17" t="str">
        <f t="shared" ca="1" si="61"/>
        <v>Ideal Climate</v>
      </c>
      <c r="BV17">
        <f t="shared" ca="1" si="62"/>
        <v>8</v>
      </c>
      <c r="BW17">
        <f t="shared" ca="1" si="63"/>
        <v>5</v>
      </c>
      <c r="BX17">
        <f t="shared" ca="1" si="63"/>
        <v>3</v>
      </c>
      <c r="BY17">
        <f t="shared" ca="1" si="64"/>
        <v>0</v>
      </c>
      <c r="BZ17" t="s">
        <v>31</v>
      </c>
      <c r="CA17" t="str">
        <f t="shared" ca="1" si="65"/>
        <v>Mature Industry</v>
      </c>
      <c r="CB17" t="str">
        <f t="shared" ca="1" si="66"/>
        <v>Mature Industry</v>
      </c>
      <c r="CC17" t="str">
        <f t="shared" ca="1" si="67"/>
        <v>Ideal Climate</v>
      </c>
      <c r="CD17">
        <f t="shared" ca="1" si="68"/>
        <v>8</v>
      </c>
      <c r="CE17">
        <f t="shared" ca="1" si="69"/>
        <v>3</v>
      </c>
      <c r="CF17">
        <f t="shared" ca="1" si="69"/>
        <v>5</v>
      </c>
      <c r="CG17">
        <f t="shared" ca="1" si="70"/>
        <v>0</v>
      </c>
      <c r="CH17" t="s">
        <v>24</v>
      </c>
      <c r="CI17" t="s">
        <v>32</v>
      </c>
      <c r="CJ17" t="str">
        <f t="shared" ca="1" si="71"/>
        <v>Special Resources</v>
      </c>
      <c r="CK17" t="str">
        <f t="shared" ca="1" si="72"/>
        <v>Special Resources</v>
      </c>
      <c r="CL17" t="str">
        <f t="shared" ca="1" si="73"/>
        <v>Special Resources</v>
      </c>
      <c r="CM17">
        <f t="shared" ca="1" si="74"/>
        <v>11</v>
      </c>
      <c r="CN17">
        <f t="shared" ca="1" si="75"/>
        <v>6</v>
      </c>
      <c r="CO17">
        <f t="shared" ca="1" si="75"/>
        <v>5</v>
      </c>
      <c r="CP17">
        <f t="shared" ca="1" si="76"/>
        <v>0</v>
      </c>
      <c r="CQ17" t="s">
        <v>33</v>
      </c>
      <c r="CR17" t="str">
        <f t="shared" ca="1" si="77"/>
        <v>Rich In Rare Metals</v>
      </c>
      <c r="CS17" t="str">
        <f t="shared" ca="1" si="78"/>
        <v>Rich In Rare Metals</v>
      </c>
      <c r="CT17" t="str">
        <f t="shared" ca="1" si="79"/>
        <v>Rich In Rare Metals</v>
      </c>
      <c r="CU17">
        <f t="shared" ca="1" si="80"/>
        <v>3</v>
      </c>
      <c r="CV17">
        <f t="shared" ca="1" si="81"/>
        <v>1</v>
      </c>
      <c r="CW17">
        <f t="shared" ca="1" si="81"/>
        <v>2</v>
      </c>
      <c r="CX17">
        <f t="shared" ca="1" si="82"/>
        <v>0</v>
      </c>
      <c r="CY17" t="s">
        <v>34</v>
      </c>
      <c r="CZ17" t="str">
        <f t="shared" ca="1" si="83"/>
        <v>Rich In Rare Metals</v>
      </c>
      <c r="DA17" t="str">
        <f t="shared" ca="1" si="84"/>
        <v>Rich In Rare Metals</v>
      </c>
      <c r="DB17" t="str">
        <f t="shared" ca="1" si="85"/>
        <v>Rich In Rare Metals</v>
      </c>
      <c r="DC17">
        <f t="shared" ca="1" si="86"/>
        <v>3</v>
      </c>
      <c r="DD17">
        <f t="shared" ca="1" si="87"/>
        <v>2</v>
      </c>
      <c r="DE17">
        <f t="shared" ca="1" si="87"/>
        <v>1</v>
      </c>
      <c r="DF17">
        <f t="shared" ca="1" si="88"/>
        <v>0</v>
      </c>
      <c r="DG17" t="s">
        <v>35</v>
      </c>
      <c r="DH17" t="str">
        <f t="shared" ca="1" si="89"/>
        <v>Rich In Rare Metals</v>
      </c>
      <c r="DI17" t="str">
        <f t="shared" ca="1" si="90"/>
        <v>Rich In Rare Metals</v>
      </c>
      <c r="DJ17" t="str">
        <f t="shared" ca="1" si="91"/>
        <v>Rich In Rare Metals</v>
      </c>
      <c r="DK17">
        <f t="shared" ca="1" si="92"/>
        <v>5</v>
      </c>
      <c r="DL17">
        <f t="shared" ca="1" si="93"/>
        <v>2</v>
      </c>
      <c r="DM17">
        <f t="shared" ca="1" si="93"/>
        <v>3</v>
      </c>
      <c r="DN17">
        <f t="shared" ca="1" si="94"/>
        <v>0</v>
      </c>
      <c r="DO17" t="s">
        <v>36</v>
      </c>
      <c r="DP17" t="str">
        <f t="shared" ca="1" si="95"/>
        <v>Expanded Industry</v>
      </c>
      <c r="DQ17" t="str">
        <f t="shared" ca="1" si="96"/>
        <v>Expanded Industry</v>
      </c>
      <c r="DR17" t="str">
        <f t="shared" ca="1" si="97"/>
        <v>Fair Climate</v>
      </c>
      <c r="DS17">
        <f t="shared" ca="1" si="98"/>
        <v>6</v>
      </c>
      <c r="DT17">
        <f t="shared" ca="1" si="99"/>
        <v>5</v>
      </c>
      <c r="DU17">
        <f t="shared" ca="1" si="99"/>
        <v>1</v>
      </c>
      <c r="DV17">
        <f t="shared" ca="1" si="100"/>
        <v>0</v>
      </c>
      <c r="DW17" t="s">
        <v>37</v>
      </c>
      <c r="DX17" t="str">
        <f t="shared" ca="1" si="101"/>
        <v>Rich In Rare Metals</v>
      </c>
      <c r="DY17" t="str">
        <f t="shared" ca="1" si="102"/>
        <v>Rich In Rare Metals</v>
      </c>
      <c r="DZ17" t="str">
        <f t="shared" ca="1" si="103"/>
        <v>Rich In Rare Metals</v>
      </c>
      <c r="EA17">
        <f t="shared" ca="1" si="104"/>
        <v>4</v>
      </c>
      <c r="EB17">
        <f t="shared" ca="1" si="105"/>
        <v>2</v>
      </c>
      <c r="EC17">
        <f t="shared" ca="1" si="105"/>
        <v>2</v>
      </c>
      <c r="ED17">
        <f t="shared" ca="1" si="106"/>
        <v>0</v>
      </c>
      <c r="EE17" t="str">
        <f t="shared" ca="1" si="107"/>
        <v>Rich In Rare Metals</v>
      </c>
      <c r="EF17" t="str">
        <f t="shared" ca="1" si="108"/>
        <v>Rich In Rare Metals</v>
      </c>
      <c r="EG17" t="str">
        <f t="shared" ca="1" si="109"/>
        <v>Rich In Rare Metals</v>
      </c>
      <c r="EH17">
        <f t="shared" ca="1" si="110"/>
        <v>5</v>
      </c>
      <c r="EI17">
        <f t="shared" ca="1" si="111"/>
        <v>4</v>
      </c>
      <c r="EJ17">
        <f t="shared" ca="1" si="111"/>
        <v>1</v>
      </c>
      <c r="EK17">
        <f t="shared" ca="1" si="112"/>
        <v>0</v>
      </c>
    </row>
    <row r="18" spans="1:141" ht="15" customHeight="1" x14ac:dyDescent="0.25">
      <c r="A18" s="1">
        <f ca="1">IF(A12="M",-2,A19)</f>
        <v>0</v>
      </c>
      <c r="B18" s="1">
        <f t="shared" ref="B18:F18" ca="1" si="115">IF(B12="M",-2,B19)</f>
        <v>0</v>
      </c>
      <c r="C18" s="1">
        <f t="shared" ca="1" si="115"/>
        <v>0</v>
      </c>
      <c r="D18" s="1">
        <f t="shared" ca="1" si="115"/>
        <v>0</v>
      </c>
      <c r="E18" s="1">
        <f t="shared" ca="1" si="115"/>
        <v>0</v>
      </c>
      <c r="F18" s="1">
        <f t="shared" ca="1" si="115"/>
        <v>0</v>
      </c>
      <c r="K18">
        <v>4</v>
      </c>
      <c r="L18" s="1">
        <f ca="1">IF(L12&gt;=4,RANDBETWEEN(1,10),0)</f>
        <v>0</v>
      </c>
      <c r="M18" s="1">
        <f ca="1">(L18-G41)</f>
        <v>0</v>
      </c>
      <c r="N18" s="1">
        <f t="shared" ca="1" si="11"/>
        <v>0</v>
      </c>
      <c r="O18" s="1" t="str">
        <f t="shared" ca="1" si="12"/>
        <v>Planet Lost</v>
      </c>
      <c r="P18" s="1" t="str">
        <f t="shared" ca="1" si="13"/>
        <v>Planet Lost</v>
      </c>
      <c r="Q18" s="1" t="str">
        <f t="shared" ca="1" si="14"/>
        <v>Inner</v>
      </c>
      <c r="R18" s="1" t="str">
        <f t="shared" ca="1" si="15"/>
        <v>Planet Lost</v>
      </c>
      <c r="S18" s="1" t="str">
        <f t="shared" ca="1" si="16"/>
        <v>Middle</v>
      </c>
      <c r="T18" s="1" t="str">
        <f t="shared" ca="1" si="17"/>
        <v>Planet Lost</v>
      </c>
      <c r="U18" s="1" t="str">
        <f t="shared" ca="1" si="18"/>
        <v>Middle</v>
      </c>
      <c r="V18" s="1" t="str">
        <f t="shared" ca="1" si="19"/>
        <v>Planet Lost</v>
      </c>
      <c r="W18" s="1" t="str">
        <f t="shared" ca="1" si="20"/>
        <v>Outer</v>
      </c>
      <c r="X18" s="1"/>
      <c r="Y18" s="1" t="str">
        <f t="shared" ca="1" si="21"/>
        <v>None</v>
      </c>
      <c r="Z18" s="1" t="str">
        <f t="shared" ca="1" si="22"/>
        <v>Gas Giant</v>
      </c>
      <c r="AA18" s="1" t="str">
        <f t="shared" ca="1" si="23"/>
        <v>Hostile</v>
      </c>
      <c r="AB18" s="1" t="str">
        <f t="shared" ca="1" si="24"/>
        <v>Barren</v>
      </c>
      <c r="AC18" s="1" t="s">
        <v>16</v>
      </c>
      <c r="AD18" s="1">
        <f t="shared" ca="1" si="25"/>
        <v>6</v>
      </c>
      <c r="AE18" s="1" t="str">
        <f t="shared" ca="1" si="26"/>
        <v>None</v>
      </c>
      <c r="AF18" s="1" t="str">
        <f t="shared" ca="1" si="27"/>
        <v>Tiny</v>
      </c>
      <c r="AG18" s="1">
        <f t="shared" ca="1" si="28"/>
        <v>1</v>
      </c>
      <c r="AH18" s="1">
        <f t="shared" ca="1" si="29"/>
        <v>0</v>
      </c>
      <c r="AI18" s="1">
        <f t="shared" ca="1" si="30"/>
        <v>0</v>
      </c>
      <c r="AJ18">
        <f t="shared" ca="1" si="31"/>
        <v>1</v>
      </c>
      <c r="AK18">
        <f t="shared" ca="1" si="32"/>
        <v>2</v>
      </c>
      <c r="AL18">
        <f t="shared" ca="1" si="33"/>
        <v>1</v>
      </c>
      <c r="AM18">
        <f t="shared" ca="1" si="34"/>
        <v>4</v>
      </c>
      <c r="AN18" s="1">
        <f t="shared" ca="1" si="35"/>
        <v>0</v>
      </c>
      <c r="AO18">
        <f t="shared" ca="1" si="36"/>
        <v>0</v>
      </c>
      <c r="AP18">
        <f t="shared" ca="1" si="37"/>
        <v>3</v>
      </c>
      <c r="AQ18">
        <f t="shared" ca="1" si="38"/>
        <v>0</v>
      </c>
      <c r="AR18">
        <f t="shared" ca="1" si="39"/>
        <v>0</v>
      </c>
      <c r="AS18">
        <f t="shared" ca="1" si="40"/>
        <v>0</v>
      </c>
      <c r="AT18">
        <f t="shared" ca="1" si="41"/>
        <v>3</v>
      </c>
      <c r="AU18">
        <f t="shared" ca="1" si="41"/>
        <v>5</v>
      </c>
      <c r="AV18" t="str">
        <f t="shared" ca="1" si="42"/>
        <v>No Moon</v>
      </c>
      <c r="AW18">
        <f t="shared" ca="1" si="43"/>
        <v>0</v>
      </c>
      <c r="AX18">
        <f t="shared" ca="1" si="44"/>
        <v>4</v>
      </c>
      <c r="AY18">
        <f t="shared" ca="1" si="44"/>
        <v>6</v>
      </c>
      <c r="AZ18" t="str">
        <f t="shared" ca="1" si="45"/>
        <v>No Moon</v>
      </c>
      <c r="BA18">
        <f t="shared" ca="1" si="46"/>
        <v>0</v>
      </c>
      <c r="BB18">
        <f t="shared" ca="1" si="47"/>
        <v>2</v>
      </c>
      <c r="BC18">
        <f t="shared" ca="1" si="47"/>
        <v>3</v>
      </c>
      <c r="BD18" t="str">
        <f t="shared" ca="1" si="48"/>
        <v>No Moon</v>
      </c>
      <c r="BE18">
        <f t="shared" ca="1" si="49"/>
        <v>0</v>
      </c>
      <c r="BF18">
        <f t="shared" ca="1" si="50"/>
        <v>1</v>
      </c>
      <c r="BG18">
        <f t="shared" ca="1" si="50"/>
        <v>5</v>
      </c>
      <c r="BH18" t="str">
        <f t="shared" ca="1" si="51"/>
        <v>No Moon</v>
      </c>
      <c r="BI18">
        <f t="shared" ca="1" si="52"/>
        <v>0</v>
      </c>
      <c r="BJ18">
        <f t="shared" ca="1" si="53"/>
        <v>4</v>
      </c>
      <c r="BK18">
        <f t="shared" ca="1" si="53"/>
        <v>2</v>
      </c>
      <c r="BL18" t="str">
        <f t="shared" ca="1" si="54"/>
        <v>No Moon</v>
      </c>
      <c r="BM18">
        <f t="shared" ca="1" si="55"/>
        <v>0</v>
      </c>
      <c r="BN18">
        <f t="shared" ca="1" si="56"/>
        <v>1</v>
      </c>
      <c r="BO18">
        <f t="shared" ca="1" si="56"/>
        <v>5</v>
      </c>
      <c r="BP18" t="str">
        <f t="shared" ca="1" si="57"/>
        <v>No Moon</v>
      </c>
      <c r="BQ18" t="str">
        <f t="shared" si="114"/>
        <v>Yes</v>
      </c>
      <c r="BR18" t="str">
        <f t="shared" ca="1" si="58"/>
        <v>None</v>
      </c>
      <c r="BS18" t="str">
        <f t="shared" ca="1" si="59"/>
        <v>Special Resources</v>
      </c>
      <c r="BT18" t="str">
        <f t="shared" ca="1" si="60"/>
        <v>Special Resources</v>
      </c>
      <c r="BU18" t="str">
        <f t="shared" ca="1" si="61"/>
        <v>Special Resources</v>
      </c>
      <c r="BV18">
        <f t="shared" ca="1" si="62"/>
        <v>11</v>
      </c>
      <c r="BW18">
        <f t="shared" ca="1" si="63"/>
        <v>6</v>
      </c>
      <c r="BX18">
        <f t="shared" ca="1" si="63"/>
        <v>5</v>
      </c>
      <c r="BY18">
        <f t="shared" ca="1" si="64"/>
        <v>0</v>
      </c>
      <c r="BZ18" t="s">
        <v>31</v>
      </c>
      <c r="CA18" t="str">
        <f t="shared" ca="1" si="65"/>
        <v>Rich In Rare Metals</v>
      </c>
      <c r="CB18" t="str">
        <f t="shared" ca="1" si="66"/>
        <v>Rich In Rare Metals</v>
      </c>
      <c r="CC18" t="str">
        <f t="shared" ca="1" si="67"/>
        <v>Rich In Rare Metals</v>
      </c>
      <c r="CD18">
        <f t="shared" ca="1" si="68"/>
        <v>5</v>
      </c>
      <c r="CE18">
        <f t="shared" ca="1" si="69"/>
        <v>2</v>
      </c>
      <c r="CF18">
        <f t="shared" ca="1" si="69"/>
        <v>3</v>
      </c>
      <c r="CG18">
        <f t="shared" ca="1" si="70"/>
        <v>0</v>
      </c>
      <c r="CH18" t="s">
        <v>24</v>
      </c>
      <c r="CI18" t="s">
        <v>32</v>
      </c>
      <c r="CJ18" t="str">
        <f t="shared" ca="1" si="71"/>
        <v>Fair Biosphere</v>
      </c>
      <c r="CK18" t="str">
        <f t="shared" ca="1" si="72"/>
        <v>Fair Biosphere</v>
      </c>
      <c r="CL18" t="str">
        <f t="shared" ca="1" si="73"/>
        <v>Special Encounter</v>
      </c>
      <c r="CM18">
        <f t="shared" ca="1" si="74"/>
        <v>10</v>
      </c>
      <c r="CN18">
        <f t="shared" ca="1" si="75"/>
        <v>6</v>
      </c>
      <c r="CO18">
        <f t="shared" ca="1" si="75"/>
        <v>4</v>
      </c>
      <c r="CP18">
        <f t="shared" ca="1" si="76"/>
        <v>0</v>
      </c>
      <c r="CQ18" t="s">
        <v>33</v>
      </c>
      <c r="CR18" t="str">
        <f t="shared" ca="1" si="77"/>
        <v>Expanded Industry</v>
      </c>
      <c r="CS18" t="str">
        <f t="shared" ca="1" si="78"/>
        <v>Expanded Industry</v>
      </c>
      <c r="CT18" t="str">
        <f t="shared" ca="1" si="79"/>
        <v>Fair Climate</v>
      </c>
      <c r="CU18">
        <f t="shared" ca="1" si="80"/>
        <v>6</v>
      </c>
      <c r="CV18">
        <f t="shared" ca="1" si="81"/>
        <v>5</v>
      </c>
      <c r="CW18">
        <f t="shared" ca="1" si="81"/>
        <v>1</v>
      </c>
      <c r="CX18">
        <f t="shared" ca="1" si="82"/>
        <v>0</v>
      </c>
      <c r="CY18" t="s">
        <v>34</v>
      </c>
      <c r="CZ18" t="str">
        <f t="shared" ca="1" si="83"/>
        <v>Expanded Industry</v>
      </c>
      <c r="DA18" t="str">
        <f t="shared" ca="1" si="84"/>
        <v>Expanded Industry</v>
      </c>
      <c r="DB18" t="str">
        <f t="shared" ca="1" si="85"/>
        <v>Fair Climate</v>
      </c>
      <c r="DC18">
        <f t="shared" ca="1" si="86"/>
        <v>6</v>
      </c>
      <c r="DD18">
        <f t="shared" ca="1" si="87"/>
        <v>5</v>
      </c>
      <c r="DE18">
        <f t="shared" ca="1" si="87"/>
        <v>1</v>
      </c>
      <c r="DF18">
        <f t="shared" ca="1" si="88"/>
        <v>0</v>
      </c>
      <c r="DG18" t="s">
        <v>35</v>
      </c>
      <c r="DH18" t="str">
        <f t="shared" ca="1" si="89"/>
        <v>Rich In Precious Minerals</v>
      </c>
      <c r="DI18" t="str">
        <f t="shared" ca="1" si="90"/>
        <v>Rich In Precious Minerals</v>
      </c>
      <c r="DJ18" t="str">
        <f t="shared" ca="1" si="91"/>
        <v>Rich In Precious Minerals</v>
      </c>
      <c r="DK18">
        <f t="shared" ca="1" si="92"/>
        <v>7</v>
      </c>
      <c r="DL18">
        <f t="shared" ca="1" si="93"/>
        <v>2</v>
      </c>
      <c r="DM18">
        <f t="shared" ca="1" si="93"/>
        <v>5</v>
      </c>
      <c r="DN18">
        <f t="shared" ca="1" si="94"/>
        <v>0</v>
      </c>
      <c r="DO18" t="s">
        <v>36</v>
      </c>
      <c r="DP18" t="str">
        <f t="shared" ca="1" si="95"/>
        <v>Rich In Precious Minerals</v>
      </c>
      <c r="DQ18" t="str">
        <f t="shared" ca="1" si="96"/>
        <v>Rich In Precious Minerals</v>
      </c>
      <c r="DR18" t="str">
        <f t="shared" ca="1" si="97"/>
        <v>Rich In Precious Minerals</v>
      </c>
      <c r="DS18">
        <f t="shared" ca="1" si="98"/>
        <v>7</v>
      </c>
      <c r="DT18">
        <f t="shared" ca="1" si="99"/>
        <v>3</v>
      </c>
      <c r="DU18">
        <f t="shared" ca="1" si="99"/>
        <v>4</v>
      </c>
      <c r="DV18">
        <f t="shared" ca="1" si="100"/>
        <v>0</v>
      </c>
      <c r="DW18" t="s">
        <v>37</v>
      </c>
      <c r="DX18" t="str">
        <f t="shared" ca="1" si="101"/>
        <v>Fair Biosphere</v>
      </c>
      <c r="DY18" t="str">
        <f t="shared" ca="1" si="102"/>
        <v>Fair Biosphere</v>
      </c>
      <c r="DZ18" t="str">
        <f t="shared" ca="1" si="103"/>
        <v>Special Encounter</v>
      </c>
      <c r="EA18">
        <f t="shared" ca="1" si="104"/>
        <v>10</v>
      </c>
      <c r="EB18">
        <f t="shared" ca="1" si="105"/>
        <v>6</v>
      </c>
      <c r="EC18">
        <f t="shared" ca="1" si="105"/>
        <v>4</v>
      </c>
      <c r="ED18">
        <f t="shared" ca="1" si="106"/>
        <v>0</v>
      </c>
      <c r="EE18" t="str">
        <f t="shared" ca="1" si="107"/>
        <v>Special Encounter</v>
      </c>
      <c r="EF18" t="str">
        <f t="shared" ca="1" si="108"/>
        <v>Fair Biosphere</v>
      </c>
      <c r="EG18" t="str">
        <f t="shared" ca="1" si="109"/>
        <v>Special Encounter</v>
      </c>
      <c r="EH18">
        <f t="shared" ca="1" si="110"/>
        <v>10</v>
      </c>
      <c r="EI18">
        <f t="shared" ca="1" si="111"/>
        <v>6</v>
      </c>
      <c r="EJ18">
        <f t="shared" ca="1" si="111"/>
        <v>4</v>
      </c>
      <c r="EK18">
        <f t="shared" ca="1" si="112"/>
        <v>0</v>
      </c>
    </row>
    <row r="19" spans="1:141" ht="15" customHeight="1" x14ac:dyDescent="0.25">
      <c r="A19" s="1">
        <v>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K19">
        <v>5</v>
      </c>
      <c r="L19" s="1">
        <f ca="1">IF(L12&gt;=5,RANDBETWEEN(1,10),0)</f>
        <v>0</v>
      </c>
      <c r="M19" s="1">
        <f ca="1">(L19-G41)</f>
        <v>0</v>
      </c>
      <c r="N19" s="1">
        <f t="shared" ca="1" si="11"/>
        <v>0</v>
      </c>
      <c r="O19" s="1" t="str">
        <f t="shared" ca="1" si="12"/>
        <v>Planet Lost</v>
      </c>
      <c r="P19" s="1" t="str">
        <f t="shared" ca="1" si="13"/>
        <v>Planet Lost</v>
      </c>
      <c r="Q19" s="1" t="str">
        <f t="shared" ca="1" si="14"/>
        <v>Inner</v>
      </c>
      <c r="R19" s="1" t="str">
        <f t="shared" ca="1" si="15"/>
        <v>Planet Lost</v>
      </c>
      <c r="S19" s="1" t="str">
        <f t="shared" ca="1" si="16"/>
        <v>Middle</v>
      </c>
      <c r="T19" s="1" t="str">
        <f t="shared" ca="1" si="17"/>
        <v>Planet Lost</v>
      </c>
      <c r="U19" s="1" t="str">
        <f t="shared" ca="1" si="18"/>
        <v>Middle</v>
      </c>
      <c r="V19" s="1" t="str">
        <f t="shared" ca="1" si="19"/>
        <v>Planet Lost</v>
      </c>
      <c r="W19" s="1" t="str">
        <f t="shared" ca="1" si="20"/>
        <v>Outer</v>
      </c>
      <c r="X19" s="1"/>
      <c r="Y19" s="1" t="str">
        <f t="shared" ca="1" si="21"/>
        <v>None</v>
      </c>
      <c r="Z19" s="1" t="str">
        <f t="shared" ca="1" si="22"/>
        <v>Gas Giant</v>
      </c>
      <c r="AA19" s="1" t="str">
        <f t="shared" ca="1" si="23"/>
        <v>Hostile</v>
      </c>
      <c r="AB19" s="1" t="str">
        <f t="shared" ca="1" si="24"/>
        <v>Hostile</v>
      </c>
      <c r="AC19" s="1" t="s">
        <v>16</v>
      </c>
      <c r="AD19" s="1">
        <f t="shared" ca="1" si="25"/>
        <v>5</v>
      </c>
      <c r="AE19" s="1" t="str">
        <f t="shared" ca="1" si="26"/>
        <v>None</v>
      </c>
      <c r="AF19" s="1" t="str">
        <f t="shared" ca="1" si="27"/>
        <v>Medium</v>
      </c>
      <c r="AG19" s="1">
        <f t="shared" ca="1" si="28"/>
        <v>7</v>
      </c>
      <c r="AH19" s="1">
        <f t="shared" ca="1" si="29"/>
        <v>0</v>
      </c>
      <c r="AI19" s="1">
        <f t="shared" ca="1" si="30"/>
        <v>0</v>
      </c>
      <c r="AJ19">
        <f t="shared" ca="1" si="31"/>
        <v>2</v>
      </c>
      <c r="AK19">
        <f t="shared" ca="1" si="32"/>
        <v>3</v>
      </c>
      <c r="AL19">
        <f t="shared" ca="1" si="33"/>
        <v>1</v>
      </c>
      <c r="AM19">
        <f t="shared" ca="1" si="34"/>
        <v>2</v>
      </c>
      <c r="AN19" s="1">
        <f t="shared" ca="1" si="35"/>
        <v>0</v>
      </c>
      <c r="AO19">
        <f t="shared" ca="1" si="36"/>
        <v>0</v>
      </c>
      <c r="AP19">
        <f t="shared" ca="1" si="37"/>
        <v>1</v>
      </c>
      <c r="AQ19">
        <f t="shared" ca="1" si="38"/>
        <v>0</v>
      </c>
      <c r="AR19">
        <f t="shared" ca="1" si="39"/>
        <v>0</v>
      </c>
      <c r="AS19">
        <f t="shared" ca="1" si="40"/>
        <v>0</v>
      </c>
      <c r="AT19">
        <f t="shared" ca="1" si="41"/>
        <v>1</v>
      </c>
      <c r="AU19">
        <f t="shared" ca="1" si="41"/>
        <v>1</v>
      </c>
      <c r="AV19" t="str">
        <f t="shared" ca="1" si="42"/>
        <v>No Moon</v>
      </c>
      <c r="AW19">
        <f t="shared" ca="1" si="43"/>
        <v>0</v>
      </c>
      <c r="AX19">
        <f t="shared" ca="1" si="44"/>
        <v>6</v>
      </c>
      <c r="AY19">
        <f t="shared" ca="1" si="44"/>
        <v>2</v>
      </c>
      <c r="AZ19" t="str">
        <f t="shared" ca="1" si="45"/>
        <v>No Moon</v>
      </c>
      <c r="BA19">
        <f t="shared" ca="1" si="46"/>
        <v>0</v>
      </c>
      <c r="BB19">
        <f t="shared" ca="1" si="47"/>
        <v>5</v>
      </c>
      <c r="BC19">
        <f t="shared" ca="1" si="47"/>
        <v>3</v>
      </c>
      <c r="BD19" t="str">
        <f t="shared" ca="1" si="48"/>
        <v>No Moon</v>
      </c>
      <c r="BE19">
        <f t="shared" ca="1" si="49"/>
        <v>0</v>
      </c>
      <c r="BF19">
        <f t="shared" ca="1" si="50"/>
        <v>3</v>
      </c>
      <c r="BG19">
        <f t="shared" ca="1" si="50"/>
        <v>2</v>
      </c>
      <c r="BH19" t="str">
        <f t="shared" ca="1" si="51"/>
        <v>No Moon</v>
      </c>
      <c r="BI19">
        <f t="shared" ca="1" si="52"/>
        <v>0</v>
      </c>
      <c r="BJ19">
        <f t="shared" ca="1" si="53"/>
        <v>2</v>
      </c>
      <c r="BK19">
        <f t="shared" ca="1" si="53"/>
        <v>5</v>
      </c>
      <c r="BL19" t="str">
        <f t="shared" ca="1" si="54"/>
        <v>No Moon</v>
      </c>
      <c r="BM19">
        <f t="shared" ca="1" si="55"/>
        <v>0</v>
      </c>
      <c r="BN19">
        <f t="shared" ca="1" si="56"/>
        <v>2</v>
      </c>
      <c r="BO19">
        <f t="shared" ca="1" si="56"/>
        <v>6</v>
      </c>
      <c r="BP19" t="str">
        <f t="shared" ca="1" si="57"/>
        <v>No Moon</v>
      </c>
      <c r="BQ19" t="str">
        <f t="shared" si="114"/>
        <v>Yes</v>
      </c>
      <c r="BR19" t="str">
        <f t="shared" ca="1" si="58"/>
        <v>None</v>
      </c>
      <c r="BS19" t="str">
        <f t="shared" ca="1" si="59"/>
        <v>Fair Government</v>
      </c>
      <c r="BT19" t="str">
        <f t="shared" ca="1" si="60"/>
        <v>Fair Government</v>
      </c>
      <c r="BU19" t="str">
        <f t="shared" ca="1" si="61"/>
        <v>Rich In Rare Metals</v>
      </c>
      <c r="BV19">
        <f t="shared" ca="1" si="62"/>
        <v>2</v>
      </c>
      <c r="BW19">
        <f t="shared" ca="1" si="63"/>
        <v>1</v>
      </c>
      <c r="BX19">
        <f t="shared" ca="1" si="63"/>
        <v>1</v>
      </c>
      <c r="BY19">
        <f t="shared" ca="1" si="64"/>
        <v>0</v>
      </c>
      <c r="BZ19" t="s">
        <v>31</v>
      </c>
      <c r="CA19" t="str">
        <f t="shared" ca="1" si="65"/>
        <v>Expanded Industry</v>
      </c>
      <c r="CB19" t="str">
        <f t="shared" ca="1" si="66"/>
        <v>Expanded Industry</v>
      </c>
      <c r="CC19" t="str">
        <f t="shared" ca="1" si="67"/>
        <v>Fair Climate</v>
      </c>
      <c r="CD19">
        <f t="shared" ca="1" si="68"/>
        <v>6</v>
      </c>
      <c r="CE19">
        <f t="shared" ca="1" si="69"/>
        <v>2</v>
      </c>
      <c r="CF19">
        <f t="shared" ca="1" si="69"/>
        <v>4</v>
      </c>
      <c r="CG19">
        <f t="shared" ca="1" si="70"/>
        <v>0</v>
      </c>
      <c r="CH19" t="s">
        <v>24</v>
      </c>
      <c r="CI19" t="s">
        <v>32</v>
      </c>
      <c r="CJ19" t="str">
        <f t="shared" ca="1" si="71"/>
        <v>Expanded Industry</v>
      </c>
      <c r="CK19" t="str">
        <f t="shared" ca="1" si="72"/>
        <v>Expanded Industry</v>
      </c>
      <c r="CL19" t="str">
        <f t="shared" ca="1" si="73"/>
        <v>Fair Climate</v>
      </c>
      <c r="CM19">
        <f t="shared" ca="1" si="74"/>
        <v>6</v>
      </c>
      <c r="CN19">
        <f t="shared" ca="1" si="75"/>
        <v>1</v>
      </c>
      <c r="CO19">
        <f t="shared" ca="1" si="75"/>
        <v>5</v>
      </c>
      <c r="CP19">
        <f t="shared" ca="1" si="76"/>
        <v>0</v>
      </c>
      <c r="CQ19" t="s">
        <v>33</v>
      </c>
      <c r="CR19" t="str">
        <f t="shared" ca="1" si="77"/>
        <v>Rich In Rare Metals</v>
      </c>
      <c r="CS19" t="str">
        <f t="shared" ca="1" si="78"/>
        <v>Rich In Rare Metals</v>
      </c>
      <c r="CT19" t="str">
        <f t="shared" ca="1" si="79"/>
        <v>Rich In Rare Metals</v>
      </c>
      <c r="CU19">
        <f t="shared" ca="1" si="80"/>
        <v>5</v>
      </c>
      <c r="CV19">
        <f t="shared" ca="1" si="81"/>
        <v>1</v>
      </c>
      <c r="CW19">
        <f t="shared" ca="1" si="81"/>
        <v>4</v>
      </c>
      <c r="CX19">
        <f t="shared" ca="1" si="82"/>
        <v>0</v>
      </c>
      <c r="CY19" t="s">
        <v>34</v>
      </c>
      <c r="CZ19" t="str">
        <f t="shared" ca="1" si="83"/>
        <v>Fair Biosphere</v>
      </c>
      <c r="DA19" t="str">
        <f t="shared" ca="1" si="84"/>
        <v>Fair Biosphere</v>
      </c>
      <c r="DB19" t="str">
        <f t="shared" ca="1" si="85"/>
        <v>Special Encounter</v>
      </c>
      <c r="DC19">
        <f t="shared" ca="1" si="86"/>
        <v>10</v>
      </c>
      <c r="DD19">
        <f t="shared" ca="1" si="87"/>
        <v>4</v>
      </c>
      <c r="DE19">
        <f t="shared" ca="1" si="87"/>
        <v>6</v>
      </c>
      <c r="DF19">
        <f t="shared" ca="1" si="88"/>
        <v>0</v>
      </c>
      <c r="DG19" t="s">
        <v>35</v>
      </c>
      <c r="DH19" t="str">
        <f t="shared" ca="1" si="89"/>
        <v>Expanded Industry</v>
      </c>
      <c r="DI19" t="str">
        <f t="shared" ca="1" si="90"/>
        <v>Expanded Industry</v>
      </c>
      <c r="DJ19" t="str">
        <f t="shared" ca="1" si="91"/>
        <v>Fair Climate</v>
      </c>
      <c r="DK19">
        <f t="shared" ca="1" si="92"/>
        <v>6</v>
      </c>
      <c r="DL19">
        <f t="shared" ca="1" si="93"/>
        <v>3</v>
      </c>
      <c r="DM19">
        <f t="shared" ca="1" si="93"/>
        <v>3</v>
      </c>
      <c r="DN19">
        <f t="shared" ca="1" si="94"/>
        <v>0</v>
      </c>
      <c r="DO19" t="s">
        <v>36</v>
      </c>
      <c r="DP19" t="str">
        <f t="shared" ca="1" si="95"/>
        <v>Expanded Industry</v>
      </c>
      <c r="DQ19" t="str">
        <f t="shared" ca="1" si="96"/>
        <v>Expanded Industry</v>
      </c>
      <c r="DR19" t="str">
        <f t="shared" ca="1" si="97"/>
        <v>Fair Climate</v>
      </c>
      <c r="DS19">
        <f t="shared" ca="1" si="98"/>
        <v>6</v>
      </c>
      <c r="DT19">
        <f t="shared" ca="1" si="99"/>
        <v>1</v>
      </c>
      <c r="DU19">
        <f t="shared" ca="1" si="99"/>
        <v>5</v>
      </c>
      <c r="DV19">
        <f t="shared" ca="1" si="100"/>
        <v>0</v>
      </c>
      <c r="DW19" t="s">
        <v>37</v>
      </c>
      <c r="DX19" t="str">
        <f t="shared" ca="1" si="101"/>
        <v>Rich In Rare Metals</v>
      </c>
      <c r="DY19" t="str">
        <f t="shared" ca="1" si="102"/>
        <v>Rich In Rare Metals</v>
      </c>
      <c r="DZ19" t="str">
        <f t="shared" ca="1" si="103"/>
        <v>Rich In Rare Metals</v>
      </c>
      <c r="EA19">
        <f t="shared" ca="1" si="104"/>
        <v>3</v>
      </c>
      <c r="EB19">
        <f t="shared" ca="1" si="105"/>
        <v>1</v>
      </c>
      <c r="EC19">
        <f t="shared" ca="1" si="105"/>
        <v>2</v>
      </c>
      <c r="ED19">
        <f t="shared" ca="1" si="106"/>
        <v>0</v>
      </c>
      <c r="EE19" t="str">
        <f t="shared" ca="1" si="107"/>
        <v>Fair Climate</v>
      </c>
      <c r="EF19" t="str">
        <f t="shared" ca="1" si="108"/>
        <v>Expanded Industry</v>
      </c>
      <c r="EG19" t="str">
        <f t="shared" ca="1" si="109"/>
        <v>Fair Climate</v>
      </c>
      <c r="EH19">
        <f t="shared" ca="1" si="110"/>
        <v>6</v>
      </c>
      <c r="EI19">
        <f t="shared" ca="1" si="111"/>
        <v>2</v>
      </c>
      <c r="EJ19">
        <f t="shared" ca="1" si="111"/>
        <v>4</v>
      </c>
      <c r="EK19">
        <f t="shared" ca="1" si="112"/>
        <v>0</v>
      </c>
    </row>
    <row r="20" spans="1:141" ht="15" customHeight="1" x14ac:dyDescent="0.25">
      <c r="A20" s="1">
        <f ca="1">IF(A14="No","No",SUM(A14,A15))</f>
        <v>8</v>
      </c>
      <c r="B20" s="1" t="str">
        <f t="shared" ref="B20:F20" ca="1" si="116">IF(B14="No","No",SUM(B14,B15))</f>
        <v>No</v>
      </c>
      <c r="C20" s="1" t="str">
        <f t="shared" ca="1" si="116"/>
        <v>No</v>
      </c>
      <c r="D20" s="1" t="str">
        <f t="shared" ca="1" si="116"/>
        <v>No</v>
      </c>
      <c r="E20" s="1" t="str">
        <f t="shared" ca="1" si="116"/>
        <v>No</v>
      </c>
      <c r="F20" s="1" t="str">
        <f t="shared" ca="1" si="116"/>
        <v>No</v>
      </c>
      <c r="H20" t="s">
        <v>2</v>
      </c>
      <c r="K20">
        <v>6</v>
      </c>
      <c r="L20" s="1">
        <f ca="1">IF(L12&gt;=6,RANDBETWEEN(1,10),0)</f>
        <v>0</v>
      </c>
      <c r="M20" s="1">
        <f ca="1">(L20-G41)</f>
        <v>0</v>
      </c>
      <c r="N20" s="1">
        <f t="shared" ca="1" si="11"/>
        <v>0</v>
      </c>
      <c r="O20" s="1" t="str">
        <f t="shared" ca="1" si="12"/>
        <v>Planet Lost</v>
      </c>
      <c r="P20" s="1" t="str">
        <f t="shared" ca="1" si="13"/>
        <v>Planet Lost</v>
      </c>
      <c r="Q20" s="1" t="str">
        <f t="shared" ca="1" si="14"/>
        <v>Inner</v>
      </c>
      <c r="R20" s="1" t="str">
        <f t="shared" ca="1" si="15"/>
        <v>Planet Lost</v>
      </c>
      <c r="S20" s="1" t="str">
        <f t="shared" ca="1" si="16"/>
        <v>Middle</v>
      </c>
      <c r="T20" s="1" t="str">
        <f t="shared" ca="1" si="17"/>
        <v>Planet Lost</v>
      </c>
      <c r="U20" s="1" t="str">
        <f t="shared" ca="1" si="18"/>
        <v>Middle</v>
      </c>
      <c r="V20" s="1" t="str">
        <f t="shared" ca="1" si="19"/>
        <v>Planet Lost</v>
      </c>
      <c r="W20" s="1" t="str">
        <f t="shared" ca="1" si="20"/>
        <v>Outer</v>
      </c>
      <c r="X20" s="1"/>
      <c r="Y20" s="1" t="str">
        <f t="shared" ca="1" si="21"/>
        <v>None</v>
      </c>
      <c r="Z20" s="1" t="str">
        <f t="shared" ca="1" si="22"/>
        <v>Gas Giant</v>
      </c>
      <c r="AA20" s="1" t="str">
        <f t="shared" ca="1" si="23"/>
        <v>Hostile</v>
      </c>
      <c r="AB20" s="1" t="str">
        <f t="shared" ca="1" si="24"/>
        <v>Hostile</v>
      </c>
      <c r="AC20" s="1" t="s">
        <v>16</v>
      </c>
      <c r="AD20" s="1">
        <f t="shared" ca="1" si="25"/>
        <v>5</v>
      </c>
      <c r="AE20" s="1" t="str">
        <f t="shared" ca="1" si="26"/>
        <v>None</v>
      </c>
      <c r="AF20" s="1" t="str">
        <f t="shared" ca="1" si="27"/>
        <v>Small</v>
      </c>
      <c r="AG20" s="1">
        <f t="shared" ca="1" si="28"/>
        <v>4</v>
      </c>
      <c r="AH20" s="1">
        <f t="shared" ca="1" si="29"/>
        <v>0</v>
      </c>
      <c r="AI20" s="1">
        <f t="shared" ca="1" si="30"/>
        <v>0</v>
      </c>
      <c r="AJ20">
        <f t="shared" ca="1" si="31"/>
        <v>3</v>
      </c>
      <c r="AK20">
        <f t="shared" ca="1" si="32"/>
        <v>6</v>
      </c>
      <c r="AL20">
        <f t="shared" ca="1" si="33"/>
        <v>3</v>
      </c>
      <c r="AM20">
        <f t="shared" ca="1" si="34"/>
        <v>8</v>
      </c>
      <c r="AN20" s="1">
        <f t="shared" ca="1" si="35"/>
        <v>0</v>
      </c>
      <c r="AO20">
        <f t="shared" ca="1" si="36"/>
        <v>0</v>
      </c>
      <c r="AP20">
        <f t="shared" ca="1" si="37"/>
        <v>5</v>
      </c>
      <c r="AQ20">
        <f t="shared" ca="1" si="38"/>
        <v>0</v>
      </c>
      <c r="AR20">
        <f t="shared" ca="1" si="39"/>
        <v>0</v>
      </c>
      <c r="AS20">
        <f t="shared" ca="1" si="40"/>
        <v>0</v>
      </c>
      <c r="AT20">
        <f t="shared" ca="1" si="41"/>
        <v>2</v>
      </c>
      <c r="AU20">
        <f t="shared" ca="1" si="41"/>
        <v>4</v>
      </c>
      <c r="AV20" t="str">
        <f t="shared" ca="1" si="42"/>
        <v>No Moon</v>
      </c>
      <c r="AW20">
        <f t="shared" ca="1" si="43"/>
        <v>0</v>
      </c>
      <c r="AX20">
        <f t="shared" ca="1" si="44"/>
        <v>1</v>
      </c>
      <c r="AY20">
        <f t="shared" ca="1" si="44"/>
        <v>2</v>
      </c>
      <c r="AZ20" t="str">
        <f t="shared" ca="1" si="45"/>
        <v>No Moon</v>
      </c>
      <c r="BA20">
        <f t="shared" ca="1" si="46"/>
        <v>0</v>
      </c>
      <c r="BB20">
        <f t="shared" ca="1" si="47"/>
        <v>1</v>
      </c>
      <c r="BC20">
        <f t="shared" ca="1" si="47"/>
        <v>6</v>
      </c>
      <c r="BD20" t="str">
        <f t="shared" ca="1" si="48"/>
        <v>No Moon</v>
      </c>
      <c r="BE20">
        <f t="shared" ca="1" si="49"/>
        <v>0</v>
      </c>
      <c r="BF20">
        <f t="shared" ca="1" si="50"/>
        <v>1</v>
      </c>
      <c r="BG20">
        <f t="shared" ca="1" si="50"/>
        <v>2</v>
      </c>
      <c r="BH20" t="str">
        <f t="shared" ca="1" si="51"/>
        <v>No Moon</v>
      </c>
      <c r="BI20">
        <f t="shared" ca="1" si="52"/>
        <v>0</v>
      </c>
      <c r="BJ20">
        <f t="shared" ca="1" si="53"/>
        <v>6</v>
      </c>
      <c r="BK20">
        <f t="shared" ca="1" si="53"/>
        <v>6</v>
      </c>
      <c r="BL20" t="str">
        <f t="shared" ca="1" si="54"/>
        <v>No Moon</v>
      </c>
      <c r="BM20">
        <f t="shared" ca="1" si="55"/>
        <v>0</v>
      </c>
      <c r="BN20">
        <f t="shared" ca="1" si="56"/>
        <v>5</v>
      </c>
      <c r="BO20">
        <f t="shared" ca="1" si="56"/>
        <v>5</v>
      </c>
      <c r="BP20" t="str">
        <f t="shared" ca="1" si="57"/>
        <v>No Moon</v>
      </c>
      <c r="BQ20" t="str">
        <f t="shared" si="114"/>
        <v>Yes</v>
      </c>
      <c r="BR20" t="str">
        <f t="shared" ca="1" si="58"/>
        <v>None</v>
      </c>
      <c r="BS20" t="str">
        <f t="shared" ca="1" si="59"/>
        <v>Expanded Industry</v>
      </c>
      <c r="BT20" t="str">
        <f t="shared" ca="1" si="60"/>
        <v>Expanded Industry</v>
      </c>
      <c r="BU20" t="str">
        <f t="shared" ca="1" si="61"/>
        <v>Fair Climate</v>
      </c>
      <c r="BV20">
        <f t="shared" ca="1" si="62"/>
        <v>6</v>
      </c>
      <c r="BW20">
        <f t="shared" ca="1" si="63"/>
        <v>2</v>
      </c>
      <c r="BX20">
        <f t="shared" ca="1" si="63"/>
        <v>4</v>
      </c>
      <c r="BY20">
        <f t="shared" ca="1" si="64"/>
        <v>0</v>
      </c>
      <c r="BZ20" t="s">
        <v>31</v>
      </c>
      <c r="CA20" t="str">
        <f t="shared" ca="1" si="65"/>
        <v>Mature Industry</v>
      </c>
      <c r="CB20" t="str">
        <f t="shared" ca="1" si="66"/>
        <v>Mature Industry</v>
      </c>
      <c r="CC20" t="str">
        <f t="shared" ca="1" si="67"/>
        <v>Ideal Climate</v>
      </c>
      <c r="CD20">
        <f t="shared" ca="1" si="68"/>
        <v>8</v>
      </c>
      <c r="CE20">
        <f t="shared" ca="1" si="69"/>
        <v>4</v>
      </c>
      <c r="CF20">
        <f t="shared" ca="1" si="69"/>
        <v>4</v>
      </c>
      <c r="CG20">
        <f t="shared" ca="1" si="70"/>
        <v>0</v>
      </c>
      <c r="CH20" t="s">
        <v>24</v>
      </c>
      <c r="CI20" t="s">
        <v>32</v>
      </c>
      <c r="CJ20" t="str">
        <f t="shared" ca="1" si="71"/>
        <v>Expanded Industry</v>
      </c>
      <c r="CK20" t="str">
        <f t="shared" ca="1" si="72"/>
        <v>Expanded Industry</v>
      </c>
      <c r="CL20" t="str">
        <f t="shared" ca="1" si="73"/>
        <v>Fair Climate</v>
      </c>
      <c r="CM20">
        <f t="shared" ca="1" si="74"/>
        <v>6</v>
      </c>
      <c r="CN20">
        <f t="shared" ca="1" si="75"/>
        <v>1</v>
      </c>
      <c r="CO20">
        <f t="shared" ca="1" si="75"/>
        <v>5</v>
      </c>
      <c r="CP20">
        <f t="shared" ca="1" si="76"/>
        <v>0</v>
      </c>
      <c r="CQ20" t="s">
        <v>33</v>
      </c>
      <c r="CR20" t="str">
        <f t="shared" ca="1" si="77"/>
        <v>Fair Biosphere</v>
      </c>
      <c r="CS20" t="str">
        <f t="shared" ca="1" si="78"/>
        <v>Fair Biosphere</v>
      </c>
      <c r="CT20" t="str">
        <f t="shared" ca="1" si="79"/>
        <v>Special Encounter</v>
      </c>
      <c r="CU20">
        <f t="shared" ca="1" si="80"/>
        <v>10</v>
      </c>
      <c r="CV20">
        <f t="shared" ca="1" si="81"/>
        <v>5</v>
      </c>
      <c r="CW20">
        <f t="shared" ca="1" si="81"/>
        <v>5</v>
      </c>
      <c r="CX20">
        <f t="shared" ca="1" si="82"/>
        <v>0</v>
      </c>
      <c r="CY20" t="s">
        <v>34</v>
      </c>
      <c r="CZ20" t="str">
        <f t="shared" ca="1" si="83"/>
        <v>Rich In Rare Metals</v>
      </c>
      <c r="DA20" t="str">
        <f t="shared" ca="1" si="84"/>
        <v>Rich In Rare Metals</v>
      </c>
      <c r="DB20" t="str">
        <f t="shared" ca="1" si="85"/>
        <v>Rich In Rare Metals</v>
      </c>
      <c r="DC20">
        <f t="shared" ca="1" si="86"/>
        <v>5</v>
      </c>
      <c r="DD20">
        <f t="shared" ca="1" si="87"/>
        <v>1</v>
      </c>
      <c r="DE20">
        <f t="shared" ca="1" si="87"/>
        <v>4</v>
      </c>
      <c r="DF20">
        <f t="shared" ca="1" si="88"/>
        <v>0</v>
      </c>
      <c r="DG20" t="s">
        <v>35</v>
      </c>
      <c r="DH20" t="str">
        <f t="shared" ca="1" si="89"/>
        <v>Rich In Precious Minerals</v>
      </c>
      <c r="DI20" t="str">
        <f t="shared" ca="1" si="90"/>
        <v>Rich In Precious Minerals</v>
      </c>
      <c r="DJ20" t="str">
        <f t="shared" ca="1" si="91"/>
        <v>Rich In Precious Minerals</v>
      </c>
      <c r="DK20">
        <f t="shared" ca="1" si="92"/>
        <v>7</v>
      </c>
      <c r="DL20">
        <f t="shared" ca="1" si="93"/>
        <v>3</v>
      </c>
      <c r="DM20">
        <f t="shared" ca="1" si="93"/>
        <v>4</v>
      </c>
      <c r="DN20">
        <f t="shared" ca="1" si="94"/>
        <v>0</v>
      </c>
      <c r="DO20" t="s">
        <v>36</v>
      </c>
      <c r="DP20" t="str">
        <f t="shared" ca="1" si="95"/>
        <v>Expanded Industry</v>
      </c>
      <c r="DQ20" t="str">
        <f t="shared" ca="1" si="96"/>
        <v>Expanded Industry</v>
      </c>
      <c r="DR20" t="str">
        <f t="shared" ca="1" si="97"/>
        <v>Fair Climate</v>
      </c>
      <c r="DS20">
        <f t="shared" ca="1" si="98"/>
        <v>6</v>
      </c>
      <c r="DT20">
        <f t="shared" ca="1" si="99"/>
        <v>2</v>
      </c>
      <c r="DU20">
        <f t="shared" ca="1" si="99"/>
        <v>4</v>
      </c>
      <c r="DV20">
        <f t="shared" ca="1" si="100"/>
        <v>0</v>
      </c>
      <c r="DW20" t="s">
        <v>37</v>
      </c>
      <c r="DX20" t="str">
        <f t="shared" ca="1" si="101"/>
        <v>Gaia World</v>
      </c>
      <c r="DY20" t="str">
        <f t="shared" ca="1" si="102"/>
        <v>Gaia World</v>
      </c>
      <c r="DZ20" t="str">
        <f t="shared" ca="1" si="103"/>
        <v>Special Encounter</v>
      </c>
      <c r="EA20">
        <f t="shared" ca="1" si="104"/>
        <v>12</v>
      </c>
      <c r="EB20">
        <f t="shared" ca="1" si="105"/>
        <v>6</v>
      </c>
      <c r="EC20">
        <f t="shared" ca="1" si="105"/>
        <v>6</v>
      </c>
      <c r="ED20">
        <f t="shared" ca="1" si="106"/>
        <v>0</v>
      </c>
      <c r="EE20" t="str">
        <f t="shared" ca="1" si="107"/>
        <v>Ideal Climate</v>
      </c>
      <c r="EF20" t="str">
        <f t="shared" ca="1" si="108"/>
        <v>Mature Industry</v>
      </c>
      <c r="EG20" t="str">
        <f t="shared" ca="1" si="109"/>
        <v>Ideal Climate</v>
      </c>
      <c r="EH20">
        <f t="shared" ca="1" si="110"/>
        <v>8</v>
      </c>
      <c r="EI20">
        <f t="shared" ca="1" si="111"/>
        <v>2</v>
      </c>
      <c r="EJ20">
        <f t="shared" ca="1" si="111"/>
        <v>6</v>
      </c>
      <c r="EK20">
        <f t="shared" ca="1" si="112"/>
        <v>0</v>
      </c>
    </row>
    <row r="21" spans="1:141" ht="15" customHeight="1" x14ac:dyDescent="0.25">
      <c r="A21" s="1" t="str">
        <f ca="1">IF(A20="No","No",A22)</f>
        <v xml:space="preserve"> Main Sequence</v>
      </c>
      <c r="B21" s="1" t="str">
        <f t="shared" ref="B21:F21" ca="1" si="117">IF(B20="No","No",B22)</f>
        <v>No</v>
      </c>
      <c r="C21" s="1" t="str">
        <f t="shared" ca="1" si="117"/>
        <v>No</v>
      </c>
      <c r="D21" s="1" t="str">
        <f t="shared" ca="1" si="117"/>
        <v>No</v>
      </c>
      <c r="E21" s="1" t="str">
        <f t="shared" ca="1" si="117"/>
        <v>No</v>
      </c>
      <c r="F21" s="1" t="str">
        <f t="shared" ca="1" si="117"/>
        <v>No</v>
      </c>
      <c r="H21" t="s">
        <v>3</v>
      </c>
      <c r="K21">
        <v>7</v>
      </c>
      <c r="L21" s="1">
        <f ca="1">IF(L12&gt;=7,RANDBETWEEN(1,10),0)</f>
        <v>0</v>
      </c>
      <c r="M21" s="1">
        <f ca="1">(L21-G41)</f>
        <v>0</v>
      </c>
      <c r="N21" s="1">
        <f t="shared" ca="1" si="11"/>
        <v>0</v>
      </c>
      <c r="O21" s="1" t="str">
        <f t="shared" ca="1" si="12"/>
        <v>Planet Lost</v>
      </c>
      <c r="P21" s="1" t="str">
        <f t="shared" ca="1" si="13"/>
        <v>Planet Lost</v>
      </c>
      <c r="Q21" s="1" t="str">
        <f t="shared" ca="1" si="14"/>
        <v>Inner</v>
      </c>
      <c r="R21" s="1" t="str">
        <f t="shared" ca="1" si="15"/>
        <v>Planet Lost</v>
      </c>
      <c r="S21" s="1" t="str">
        <f t="shared" ca="1" si="16"/>
        <v>Middle</v>
      </c>
      <c r="T21" s="1" t="str">
        <f t="shared" ca="1" si="17"/>
        <v>Planet Lost</v>
      </c>
      <c r="U21" s="1" t="str">
        <f t="shared" ca="1" si="18"/>
        <v>Middle</v>
      </c>
      <c r="V21" s="1" t="str">
        <f t="shared" ca="1" si="19"/>
        <v>Planet Lost</v>
      </c>
      <c r="W21" s="1" t="str">
        <f t="shared" ca="1" si="20"/>
        <v>Outer</v>
      </c>
      <c r="X21" s="1"/>
      <c r="Y21" s="1" t="str">
        <f t="shared" ca="1" si="21"/>
        <v>None</v>
      </c>
      <c r="Z21" s="1" t="str">
        <f t="shared" ca="1" si="22"/>
        <v>Asteroid Belt</v>
      </c>
      <c r="AA21" s="1" t="str">
        <f t="shared" ca="1" si="23"/>
        <v>Asteroid Belt</v>
      </c>
      <c r="AB21" s="1" t="str">
        <f t="shared" ca="1" si="24"/>
        <v>Asteroid Belt</v>
      </c>
      <c r="AC21" s="1" t="s">
        <v>16</v>
      </c>
      <c r="AD21" s="1">
        <f t="shared" ca="1" si="25"/>
        <v>1</v>
      </c>
      <c r="AE21" s="1" t="str">
        <f t="shared" ca="1" si="26"/>
        <v>None</v>
      </c>
      <c r="AF21" s="1" t="str">
        <f t="shared" ca="1" si="27"/>
        <v>Large</v>
      </c>
      <c r="AG21" s="1">
        <f t="shared" ca="1" si="28"/>
        <v>9</v>
      </c>
      <c r="AH21" s="1">
        <f t="shared" ca="1" si="29"/>
        <v>0</v>
      </c>
      <c r="AI21" s="1">
        <f t="shared" ca="1" si="30"/>
        <v>0</v>
      </c>
      <c r="AJ21">
        <f t="shared" ca="1" si="31"/>
        <v>2</v>
      </c>
      <c r="AK21">
        <f t="shared" ca="1" si="32"/>
        <v>4</v>
      </c>
      <c r="AL21">
        <f t="shared" ca="1" si="33"/>
        <v>2</v>
      </c>
      <c r="AM21">
        <f t="shared" ca="1" si="34"/>
        <v>7</v>
      </c>
      <c r="AN21" s="1">
        <f t="shared" ca="1" si="35"/>
        <v>0</v>
      </c>
      <c r="AO21">
        <f t="shared" ca="1" si="36"/>
        <v>0</v>
      </c>
      <c r="AP21">
        <f t="shared" ca="1" si="37"/>
        <v>10</v>
      </c>
      <c r="AQ21">
        <f t="shared" ca="1" si="38"/>
        <v>0</v>
      </c>
      <c r="AR21">
        <f t="shared" ca="1" si="39"/>
        <v>0</v>
      </c>
      <c r="AS21">
        <f t="shared" ca="1" si="40"/>
        <v>0</v>
      </c>
      <c r="AT21">
        <f t="shared" ca="1" si="41"/>
        <v>4</v>
      </c>
      <c r="AU21">
        <f t="shared" ca="1" si="41"/>
        <v>6</v>
      </c>
      <c r="AV21" t="str">
        <f t="shared" ca="1" si="42"/>
        <v>No Moon</v>
      </c>
      <c r="AW21">
        <f t="shared" ca="1" si="43"/>
        <v>0</v>
      </c>
      <c r="AX21">
        <f t="shared" ca="1" si="44"/>
        <v>3</v>
      </c>
      <c r="AY21">
        <f t="shared" ca="1" si="44"/>
        <v>2</v>
      </c>
      <c r="AZ21" t="str">
        <f t="shared" ca="1" si="45"/>
        <v>No Moon</v>
      </c>
      <c r="BA21">
        <f t="shared" ca="1" si="46"/>
        <v>0</v>
      </c>
      <c r="BB21">
        <f t="shared" ca="1" si="47"/>
        <v>2</v>
      </c>
      <c r="BC21">
        <f t="shared" ca="1" si="47"/>
        <v>3</v>
      </c>
      <c r="BD21" t="str">
        <f t="shared" ca="1" si="48"/>
        <v>No Moon</v>
      </c>
      <c r="BE21">
        <f t="shared" ca="1" si="49"/>
        <v>0</v>
      </c>
      <c r="BF21">
        <f t="shared" ca="1" si="50"/>
        <v>3</v>
      </c>
      <c r="BG21">
        <f t="shared" ca="1" si="50"/>
        <v>6</v>
      </c>
      <c r="BH21" t="str">
        <f t="shared" ca="1" si="51"/>
        <v>No Moon</v>
      </c>
      <c r="BI21">
        <f t="shared" ca="1" si="52"/>
        <v>0</v>
      </c>
      <c r="BJ21">
        <f t="shared" ca="1" si="53"/>
        <v>1</v>
      </c>
      <c r="BK21">
        <f t="shared" ca="1" si="53"/>
        <v>6</v>
      </c>
      <c r="BL21" t="str">
        <f t="shared" ca="1" si="54"/>
        <v>No Moon</v>
      </c>
      <c r="BM21">
        <f t="shared" ca="1" si="55"/>
        <v>0</v>
      </c>
      <c r="BN21">
        <f t="shared" ca="1" si="56"/>
        <v>6</v>
      </c>
      <c r="BO21">
        <f t="shared" ca="1" si="56"/>
        <v>5</v>
      </c>
      <c r="BP21" t="str">
        <f t="shared" ca="1" si="57"/>
        <v>No Moon</v>
      </c>
      <c r="BQ21" t="str">
        <f t="shared" si="114"/>
        <v>Yes</v>
      </c>
      <c r="BR21" t="str">
        <f t="shared" ca="1" si="58"/>
        <v>None</v>
      </c>
      <c r="BS21" t="str">
        <f t="shared" ca="1" si="59"/>
        <v>Fair Biosphere</v>
      </c>
      <c r="BT21" t="str">
        <f t="shared" ca="1" si="60"/>
        <v>Fair Biosphere</v>
      </c>
      <c r="BU21" t="str">
        <f t="shared" ca="1" si="61"/>
        <v>Special Encounter</v>
      </c>
      <c r="BV21">
        <f t="shared" ca="1" si="62"/>
        <v>10</v>
      </c>
      <c r="BW21">
        <f t="shared" ca="1" si="63"/>
        <v>6</v>
      </c>
      <c r="BX21">
        <f t="shared" ca="1" si="63"/>
        <v>4</v>
      </c>
      <c r="BY21">
        <f t="shared" ca="1" si="64"/>
        <v>0</v>
      </c>
      <c r="BZ21" t="s">
        <v>31</v>
      </c>
      <c r="CA21" t="str">
        <f t="shared" ca="1" si="65"/>
        <v>Rich In Precious Minerals</v>
      </c>
      <c r="CB21" t="str">
        <f t="shared" ca="1" si="66"/>
        <v>Rich In Precious Minerals</v>
      </c>
      <c r="CC21" t="str">
        <f t="shared" ca="1" si="67"/>
        <v>Rich In Precious Minerals</v>
      </c>
      <c r="CD21">
        <f t="shared" ca="1" si="68"/>
        <v>7</v>
      </c>
      <c r="CE21">
        <f t="shared" ca="1" si="69"/>
        <v>1</v>
      </c>
      <c r="CF21">
        <f t="shared" ca="1" si="69"/>
        <v>6</v>
      </c>
      <c r="CG21">
        <f t="shared" ca="1" si="70"/>
        <v>0</v>
      </c>
      <c r="CH21" t="s">
        <v>24</v>
      </c>
      <c r="CI21" t="s">
        <v>32</v>
      </c>
      <c r="CJ21" t="str">
        <f t="shared" ca="1" si="71"/>
        <v>Rich In Rare Metals</v>
      </c>
      <c r="CK21" t="str">
        <f t="shared" ca="1" si="72"/>
        <v>Rich In Rare Metals</v>
      </c>
      <c r="CL21" t="str">
        <f t="shared" ca="1" si="73"/>
        <v>Rich In Rare Metals</v>
      </c>
      <c r="CM21">
        <f t="shared" ca="1" si="74"/>
        <v>4</v>
      </c>
      <c r="CN21">
        <f t="shared" ca="1" si="75"/>
        <v>2</v>
      </c>
      <c r="CO21">
        <f t="shared" ca="1" si="75"/>
        <v>2</v>
      </c>
      <c r="CP21">
        <f t="shared" ca="1" si="76"/>
        <v>0</v>
      </c>
      <c r="CQ21" t="s">
        <v>33</v>
      </c>
      <c r="CR21" t="str">
        <f t="shared" ca="1" si="77"/>
        <v>Expanded Population</v>
      </c>
      <c r="CS21" t="str">
        <f t="shared" ca="1" si="78"/>
        <v>Expanded Population</v>
      </c>
      <c r="CT21" t="str">
        <f t="shared" ca="1" si="79"/>
        <v>Fair Climate</v>
      </c>
      <c r="CU21">
        <f t="shared" ca="1" si="80"/>
        <v>9</v>
      </c>
      <c r="CV21">
        <f t="shared" ca="1" si="81"/>
        <v>5</v>
      </c>
      <c r="CW21">
        <f t="shared" ca="1" si="81"/>
        <v>4</v>
      </c>
      <c r="CX21">
        <f t="shared" ca="1" si="82"/>
        <v>0</v>
      </c>
      <c r="CY21" t="s">
        <v>34</v>
      </c>
      <c r="CZ21" t="str">
        <f t="shared" ca="1" si="83"/>
        <v>Rich In Precious Minerals</v>
      </c>
      <c r="DA21" t="str">
        <f t="shared" ca="1" si="84"/>
        <v>Rich In Precious Minerals</v>
      </c>
      <c r="DB21" t="str">
        <f t="shared" ca="1" si="85"/>
        <v>Rich In Precious Minerals</v>
      </c>
      <c r="DC21">
        <f t="shared" ca="1" si="86"/>
        <v>7</v>
      </c>
      <c r="DD21">
        <f t="shared" ca="1" si="87"/>
        <v>6</v>
      </c>
      <c r="DE21">
        <f t="shared" ca="1" si="87"/>
        <v>1</v>
      </c>
      <c r="DF21">
        <f t="shared" ca="1" si="88"/>
        <v>0</v>
      </c>
      <c r="DG21" t="s">
        <v>35</v>
      </c>
      <c r="DH21" t="str">
        <f t="shared" ca="1" si="89"/>
        <v>Rich In Precious Minerals</v>
      </c>
      <c r="DI21" t="str">
        <f t="shared" ca="1" si="90"/>
        <v>Rich In Precious Minerals</v>
      </c>
      <c r="DJ21" t="str">
        <f t="shared" ca="1" si="91"/>
        <v>Rich In Precious Minerals</v>
      </c>
      <c r="DK21">
        <f t="shared" ca="1" si="92"/>
        <v>7</v>
      </c>
      <c r="DL21">
        <f t="shared" ca="1" si="93"/>
        <v>5</v>
      </c>
      <c r="DM21">
        <f t="shared" ca="1" si="93"/>
        <v>2</v>
      </c>
      <c r="DN21">
        <f t="shared" ca="1" si="94"/>
        <v>0</v>
      </c>
      <c r="DO21" t="s">
        <v>36</v>
      </c>
      <c r="DP21" t="str">
        <f t="shared" ca="1" si="95"/>
        <v>Special Resources</v>
      </c>
      <c r="DQ21" t="str">
        <f t="shared" ca="1" si="96"/>
        <v>Special Resources</v>
      </c>
      <c r="DR21" t="str">
        <f t="shared" ca="1" si="97"/>
        <v>Special Resources</v>
      </c>
      <c r="DS21">
        <f t="shared" ca="1" si="98"/>
        <v>11</v>
      </c>
      <c r="DT21">
        <f t="shared" ca="1" si="99"/>
        <v>6</v>
      </c>
      <c r="DU21">
        <f t="shared" ca="1" si="99"/>
        <v>5</v>
      </c>
      <c r="DV21">
        <f t="shared" ca="1" si="100"/>
        <v>0</v>
      </c>
      <c r="DW21" t="s">
        <v>37</v>
      </c>
      <c r="DX21" t="str">
        <f t="shared" ca="1" si="101"/>
        <v>Rich In Precious Minerals</v>
      </c>
      <c r="DY21" t="str">
        <f t="shared" ca="1" si="102"/>
        <v>Rich In Precious Minerals</v>
      </c>
      <c r="DZ21" t="str">
        <f t="shared" ca="1" si="103"/>
        <v>Rich In Precious Minerals</v>
      </c>
      <c r="EA21">
        <f t="shared" ca="1" si="104"/>
        <v>7</v>
      </c>
      <c r="EB21">
        <f t="shared" ca="1" si="105"/>
        <v>1</v>
      </c>
      <c r="EC21">
        <f t="shared" ca="1" si="105"/>
        <v>6</v>
      </c>
      <c r="ED21">
        <f t="shared" ca="1" si="106"/>
        <v>0</v>
      </c>
      <c r="EE21" t="str">
        <f t="shared" ca="1" si="107"/>
        <v>Rich In Rare Metals</v>
      </c>
      <c r="EF21" t="str">
        <f t="shared" ca="1" si="108"/>
        <v>Rich In Rare Metals</v>
      </c>
      <c r="EG21" t="str">
        <f t="shared" ca="1" si="109"/>
        <v>Rich In Rare Metals</v>
      </c>
      <c r="EH21">
        <f t="shared" ca="1" si="110"/>
        <v>5</v>
      </c>
      <c r="EI21">
        <f t="shared" ca="1" si="111"/>
        <v>4</v>
      </c>
      <c r="EJ21">
        <f t="shared" ca="1" si="111"/>
        <v>1</v>
      </c>
      <c r="EK21">
        <f t="shared" ca="1" si="112"/>
        <v>0</v>
      </c>
    </row>
    <row r="22" spans="1:141" ht="15" customHeight="1" x14ac:dyDescent="0.25">
      <c r="A22" s="1" t="str">
        <f ca="1">IF(A20=1," Supergiant",A23)</f>
        <v xml:space="preserve"> Main Sequence</v>
      </c>
      <c r="B22" s="1" t="str">
        <f t="shared" ref="B22:F22" ca="1" si="118">IF(B20=1," Supergiant",B23)</f>
        <v xml:space="preserve"> Main Sequence</v>
      </c>
      <c r="C22" s="1" t="str">
        <f t="shared" ca="1" si="118"/>
        <v xml:space="preserve"> Main Sequence</v>
      </c>
      <c r="D22" s="1" t="str">
        <f t="shared" ca="1" si="118"/>
        <v xml:space="preserve"> Main Sequence</v>
      </c>
      <c r="E22" s="1" t="str">
        <f t="shared" ca="1" si="118"/>
        <v xml:space="preserve"> Main Sequence</v>
      </c>
      <c r="F22" s="1" t="str">
        <f t="shared" ca="1" si="118"/>
        <v xml:space="preserve"> Main Sequence</v>
      </c>
      <c r="K22">
        <v>8</v>
      </c>
      <c r="L22" s="1">
        <f ca="1">IF(L12&gt;=8,RANDBETWEEN(1,10),0)</f>
        <v>0</v>
      </c>
      <c r="M22" s="1">
        <f ca="1">(L22-G41)</f>
        <v>0</v>
      </c>
      <c r="N22" s="1">
        <f t="shared" ca="1" si="11"/>
        <v>0</v>
      </c>
      <c r="O22" s="1" t="str">
        <f t="shared" ca="1" si="12"/>
        <v>Planet Lost</v>
      </c>
      <c r="P22" s="1" t="str">
        <f t="shared" ca="1" si="13"/>
        <v>Planet Lost</v>
      </c>
      <c r="Q22" s="1" t="str">
        <f t="shared" ca="1" si="14"/>
        <v>Inner</v>
      </c>
      <c r="R22" s="1" t="str">
        <f t="shared" ca="1" si="15"/>
        <v>Planet Lost</v>
      </c>
      <c r="S22" s="1" t="str">
        <f t="shared" si="16"/>
        <v>Middle</v>
      </c>
      <c r="T22" s="1" t="str">
        <f t="shared" ca="1" si="17"/>
        <v>Planet Lost</v>
      </c>
      <c r="U22" s="1" t="str">
        <f t="shared" si="18"/>
        <v>Middle</v>
      </c>
      <c r="V22" s="1" t="str">
        <f t="shared" ca="1" si="19"/>
        <v>Planet Lost</v>
      </c>
      <c r="W22" s="1" t="str">
        <f t="shared" si="20"/>
        <v>Outer</v>
      </c>
      <c r="X22" s="1"/>
      <c r="Y22" s="1" t="str">
        <f t="shared" ca="1" si="21"/>
        <v>None</v>
      </c>
      <c r="Z22" s="1" t="str">
        <f t="shared" ca="1" si="22"/>
        <v>Asteroid Belt</v>
      </c>
      <c r="AA22" s="1" t="str">
        <f t="shared" ca="1" si="23"/>
        <v>Asteroid Belt</v>
      </c>
      <c r="AB22" s="1" t="str">
        <f t="shared" ca="1" si="24"/>
        <v>Asteroid Belt</v>
      </c>
      <c r="AC22" s="1" t="s">
        <v>16</v>
      </c>
      <c r="AD22" s="1">
        <f t="shared" ca="1" si="25"/>
        <v>1</v>
      </c>
      <c r="AE22" s="1" t="str">
        <f t="shared" ca="1" si="26"/>
        <v>None</v>
      </c>
      <c r="AF22" s="1" t="str">
        <f t="shared" ca="1" si="27"/>
        <v>Huge</v>
      </c>
      <c r="AG22" s="1">
        <f t="shared" ca="1" si="28"/>
        <v>10</v>
      </c>
      <c r="AH22" s="1">
        <f t="shared" ca="1" si="29"/>
        <v>0</v>
      </c>
      <c r="AI22" s="1">
        <f t="shared" ca="1" si="30"/>
        <v>0</v>
      </c>
      <c r="AJ22">
        <f t="shared" ca="1" si="31"/>
        <v>2</v>
      </c>
      <c r="AK22">
        <f t="shared" ca="1" si="32"/>
        <v>5</v>
      </c>
      <c r="AL22">
        <f t="shared" ca="1" si="33"/>
        <v>2</v>
      </c>
      <c r="AM22">
        <f t="shared" ca="1" si="34"/>
        <v>6</v>
      </c>
      <c r="AN22" s="1">
        <f t="shared" ca="1" si="35"/>
        <v>0</v>
      </c>
      <c r="AO22">
        <f t="shared" ca="1" si="36"/>
        <v>0</v>
      </c>
      <c r="AP22">
        <f t="shared" ca="1" si="37"/>
        <v>2</v>
      </c>
      <c r="AQ22">
        <f t="shared" ca="1" si="38"/>
        <v>0</v>
      </c>
      <c r="AR22">
        <f t="shared" ca="1" si="39"/>
        <v>0</v>
      </c>
      <c r="AS22">
        <f t="shared" ca="1" si="40"/>
        <v>0</v>
      </c>
      <c r="AT22">
        <f t="shared" ca="1" si="41"/>
        <v>3</v>
      </c>
      <c r="AU22">
        <f t="shared" ca="1" si="41"/>
        <v>3</v>
      </c>
      <c r="AV22" t="str">
        <f t="shared" ca="1" si="42"/>
        <v>No Moon</v>
      </c>
      <c r="AW22">
        <f t="shared" ca="1" si="43"/>
        <v>0</v>
      </c>
      <c r="AX22">
        <f t="shared" ca="1" si="44"/>
        <v>6</v>
      </c>
      <c r="AY22">
        <f t="shared" ca="1" si="44"/>
        <v>3</v>
      </c>
      <c r="AZ22" t="str">
        <f t="shared" ca="1" si="45"/>
        <v>No Moon</v>
      </c>
      <c r="BA22">
        <f t="shared" ca="1" si="46"/>
        <v>0</v>
      </c>
      <c r="BB22">
        <f t="shared" ca="1" si="47"/>
        <v>5</v>
      </c>
      <c r="BC22">
        <f t="shared" ca="1" si="47"/>
        <v>2</v>
      </c>
      <c r="BD22" t="str">
        <f t="shared" ca="1" si="48"/>
        <v>No Moon</v>
      </c>
      <c r="BE22">
        <f t="shared" ca="1" si="49"/>
        <v>0</v>
      </c>
      <c r="BF22">
        <f t="shared" ca="1" si="50"/>
        <v>1</v>
      </c>
      <c r="BG22">
        <f t="shared" ca="1" si="50"/>
        <v>6</v>
      </c>
      <c r="BH22" t="str">
        <f t="shared" ca="1" si="51"/>
        <v>No Moon</v>
      </c>
      <c r="BI22">
        <f t="shared" ca="1" si="52"/>
        <v>0</v>
      </c>
      <c r="BJ22">
        <f t="shared" ca="1" si="53"/>
        <v>2</v>
      </c>
      <c r="BK22">
        <f t="shared" ca="1" si="53"/>
        <v>4</v>
      </c>
      <c r="BL22" t="str">
        <f t="shared" ca="1" si="54"/>
        <v>No Moon</v>
      </c>
      <c r="BM22">
        <f t="shared" ca="1" si="55"/>
        <v>0</v>
      </c>
      <c r="BN22">
        <f t="shared" ca="1" si="56"/>
        <v>3</v>
      </c>
      <c r="BO22">
        <f t="shared" ca="1" si="56"/>
        <v>2</v>
      </c>
      <c r="BP22" t="str">
        <f t="shared" ca="1" si="57"/>
        <v>No Moon</v>
      </c>
      <c r="BQ22" t="str">
        <f t="shared" si="114"/>
        <v>Yes</v>
      </c>
      <c r="BR22" t="str">
        <f t="shared" ca="1" si="58"/>
        <v>None</v>
      </c>
      <c r="BS22" t="str">
        <f t="shared" ca="1" si="59"/>
        <v>Expanded Population</v>
      </c>
      <c r="BT22" t="str">
        <f t="shared" ca="1" si="60"/>
        <v>Expanded Population</v>
      </c>
      <c r="BU22" t="str">
        <f t="shared" ca="1" si="61"/>
        <v>Fair Climate</v>
      </c>
      <c r="BV22">
        <f t="shared" ca="1" si="62"/>
        <v>9</v>
      </c>
      <c r="BW22">
        <f t="shared" ca="1" si="63"/>
        <v>6</v>
      </c>
      <c r="BX22">
        <f t="shared" ca="1" si="63"/>
        <v>3</v>
      </c>
      <c r="BY22">
        <f t="shared" ca="1" si="64"/>
        <v>0</v>
      </c>
      <c r="BZ22" t="s">
        <v>31</v>
      </c>
      <c r="CA22" t="str">
        <f t="shared" ca="1" si="65"/>
        <v>Gaia World</v>
      </c>
      <c r="CB22" t="str">
        <f t="shared" ca="1" si="66"/>
        <v>Gaia World</v>
      </c>
      <c r="CC22" t="str">
        <f t="shared" ca="1" si="67"/>
        <v>Special Encounter</v>
      </c>
      <c r="CD22">
        <f t="shared" ca="1" si="68"/>
        <v>12</v>
      </c>
      <c r="CE22">
        <f t="shared" ca="1" si="69"/>
        <v>6</v>
      </c>
      <c r="CF22">
        <f t="shared" ca="1" si="69"/>
        <v>6</v>
      </c>
      <c r="CG22">
        <f t="shared" ca="1" si="70"/>
        <v>0</v>
      </c>
      <c r="CH22" t="s">
        <v>24</v>
      </c>
      <c r="CI22" t="s">
        <v>32</v>
      </c>
      <c r="CJ22" t="str">
        <f t="shared" ca="1" si="71"/>
        <v>Fair Biosphere</v>
      </c>
      <c r="CK22" t="str">
        <f t="shared" ca="1" si="72"/>
        <v>Fair Biosphere</v>
      </c>
      <c r="CL22" t="str">
        <f t="shared" ca="1" si="73"/>
        <v>Special Encounter</v>
      </c>
      <c r="CM22">
        <f t="shared" ca="1" si="74"/>
        <v>10</v>
      </c>
      <c r="CN22">
        <f t="shared" ca="1" si="75"/>
        <v>6</v>
      </c>
      <c r="CO22">
        <f t="shared" ca="1" si="75"/>
        <v>4</v>
      </c>
      <c r="CP22">
        <f t="shared" ca="1" si="76"/>
        <v>0</v>
      </c>
      <c r="CQ22" t="s">
        <v>33</v>
      </c>
      <c r="CR22" t="str">
        <f t="shared" ca="1" si="77"/>
        <v>Mature Industry</v>
      </c>
      <c r="CS22" t="str">
        <f t="shared" ca="1" si="78"/>
        <v>Mature Industry</v>
      </c>
      <c r="CT22" t="str">
        <f t="shared" ca="1" si="79"/>
        <v>Ideal Climate</v>
      </c>
      <c r="CU22">
        <f t="shared" ca="1" si="80"/>
        <v>8</v>
      </c>
      <c r="CV22">
        <f t="shared" ca="1" si="81"/>
        <v>5</v>
      </c>
      <c r="CW22">
        <f t="shared" ca="1" si="81"/>
        <v>3</v>
      </c>
      <c r="CX22">
        <f t="shared" ca="1" si="82"/>
        <v>0</v>
      </c>
      <c r="CY22" t="s">
        <v>34</v>
      </c>
      <c r="CZ22" t="str">
        <f t="shared" ca="1" si="83"/>
        <v>Rich In Rare Metals</v>
      </c>
      <c r="DA22" t="str">
        <f t="shared" ca="1" si="84"/>
        <v>Rich In Rare Metals</v>
      </c>
      <c r="DB22" t="str">
        <f t="shared" ca="1" si="85"/>
        <v>Rich In Rare Metals</v>
      </c>
      <c r="DC22">
        <f t="shared" ca="1" si="86"/>
        <v>3</v>
      </c>
      <c r="DD22">
        <f t="shared" ca="1" si="87"/>
        <v>2</v>
      </c>
      <c r="DE22">
        <f t="shared" ca="1" si="87"/>
        <v>1</v>
      </c>
      <c r="DF22">
        <f t="shared" ca="1" si="88"/>
        <v>0</v>
      </c>
      <c r="DG22" t="s">
        <v>35</v>
      </c>
      <c r="DH22" t="str">
        <f t="shared" ca="1" si="89"/>
        <v>Special Resources</v>
      </c>
      <c r="DI22" t="str">
        <f t="shared" ca="1" si="90"/>
        <v>Special Resources</v>
      </c>
      <c r="DJ22" t="str">
        <f t="shared" ca="1" si="91"/>
        <v>Special Resources</v>
      </c>
      <c r="DK22">
        <f t="shared" ca="1" si="92"/>
        <v>11</v>
      </c>
      <c r="DL22">
        <f t="shared" ca="1" si="93"/>
        <v>5</v>
      </c>
      <c r="DM22">
        <f t="shared" ca="1" si="93"/>
        <v>6</v>
      </c>
      <c r="DN22">
        <f t="shared" ca="1" si="94"/>
        <v>0</v>
      </c>
      <c r="DO22" t="s">
        <v>36</v>
      </c>
      <c r="DP22" t="str">
        <f t="shared" ca="1" si="95"/>
        <v>Mature Industry</v>
      </c>
      <c r="DQ22" t="str">
        <f t="shared" ca="1" si="96"/>
        <v>Mature Industry</v>
      </c>
      <c r="DR22" t="str">
        <f t="shared" ca="1" si="97"/>
        <v>Ideal Climate</v>
      </c>
      <c r="DS22">
        <f t="shared" ca="1" si="98"/>
        <v>8</v>
      </c>
      <c r="DT22">
        <f t="shared" ca="1" si="99"/>
        <v>4</v>
      </c>
      <c r="DU22">
        <f t="shared" ca="1" si="99"/>
        <v>4</v>
      </c>
      <c r="DV22">
        <f t="shared" ca="1" si="100"/>
        <v>0</v>
      </c>
      <c r="DW22" t="s">
        <v>37</v>
      </c>
      <c r="DX22" t="str">
        <f t="shared" ca="1" si="101"/>
        <v>Rich In Precious Minerals</v>
      </c>
      <c r="DY22" t="str">
        <f t="shared" ca="1" si="102"/>
        <v>Rich In Precious Minerals</v>
      </c>
      <c r="DZ22" t="str">
        <f t="shared" ca="1" si="103"/>
        <v>Rich In Precious Minerals</v>
      </c>
      <c r="EA22">
        <f t="shared" ca="1" si="104"/>
        <v>7</v>
      </c>
      <c r="EB22">
        <f t="shared" ca="1" si="105"/>
        <v>2</v>
      </c>
      <c r="EC22">
        <f t="shared" ca="1" si="105"/>
        <v>5</v>
      </c>
      <c r="ED22">
        <f t="shared" ca="1" si="106"/>
        <v>0</v>
      </c>
      <c r="EE22" t="str">
        <f t="shared" ca="1" si="107"/>
        <v>Rich In Rare Metals</v>
      </c>
      <c r="EF22" t="str">
        <f t="shared" ca="1" si="108"/>
        <v>Rich In Rare Metals</v>
      </c>
      <c r="EG22" t="str">
        <f t="shared" ca="1" si="109"/>
        <v>Rich In Rare Metals</v>
      </c>
      <c r="EH22">
        <f t="shared" ca="1" si="110"/>
        <v>5</v>
      </c>
      <c r="EI22">
        <f t="shared" ca="1" si="111"/>
        <v>1</v>
      </c>
      <c r="EJ22">
        <f t="shared" ca="1" si="111"/>
        <v>4</v>
      </c>
      <c r="EK22">
        <f t="shared" ca="1" si="112"/>
        <v>0</v>
      </c>
    </row>
    <row r="23" spans="1:141" ht="15" customHeight="1" x14ac:dyDescent="0.25">
      <c r="A23" s="1" t="str">
        <f ca="1">IF(A20=2," Bright Giant",A24)</f>
        <v xml:space="preserve"> Main Sequence</v>
      </c>
      <c r="B23" s="1" t="str">
        <f t="shared" ref="B23:F23" ca="1" si="119">IF(B20=2," Bright Giant",B24)</f>
        <v xml:space="preserve"> Main Sequence</v>
      </c>
      <c r="C23" s="1" t="str">
        <f t="shared" ca="1" si="119"/>
        <v xml:space="preserve"> Main Sequence</v>
      </c>
      <c r="D23" s="1" t="str">
        <f t="shared" ca="1" si="119"/>
        <v xml:space="preserve"> Main Sequence</v>
      </c>
      <c r="E23" s="1" t="str">
        <f t="shared" ca="1" si="119"/>
        <v xml:space="preserve"> Main Sequence</v>
      </c>
      <c r="F23" s="1" t="str">
        <f t="shared" ca="1" si="119"/>
        <v xml:space="preserve"> Main Sequence</v>
      </c>
      <c r="K23">
        <v>9</v>
      </c>
      <c r="L23" s="1">
        <f ca="1">IF(L12&gt;=9,RANDBETWEEN(1,10),0)</f>
        <v>0</v>
      </c>
      <c r="M23" s="1">
        <f ca="1">(L23-G41)</f>
        <v>0</v>
      </c>
      <c r="N23" s="1">
        <f t="shared" ca="1" si="11"/>
        <v>0</v>
      </c>
      <c r="O23" s="1" t="str">
        <f t="shared" ca="1" si="12"/>
        <v>Planet Lost</v>
      </c>
      <c r="P23" s="1" t="str">
        <f t="shared" ca="1" si="13"/>
        <v>Planet Lost</v>
      </c>
      <c r="Q23" s="1" t="str">
        <f t="shared" ca="1" si="14"/>
        <v>Inner</v>
      </c>
      <c r="R23" s="1" t="str">
        <f t="shared" ca="1" si="15"/>
        <v>Planet Lost</v>
      </c>
      <c r="S23" s="1" t="str">
        <f t="shared" si="16"/>
        <v>Middle</v>
      </c>
      <c r="T23" s="1" t="str">
        <f t="shared" ca="1" si="17"/>
        <v>Planet Lost</v>
      </c>
      <c r="U23" s="1" t="str">
        <f t="shared" si="18"/>
        <v>Middle</v>
      </c>
      <c r="V23" s="1" t="str">
        <f t="shared" ca="1" si="19"/>
        <v>Planet Lost</v>
      </c>
      <c r="W23" s="1" t="str">
        <f t="shared" si="20"/>
        <v>Outer</v>
      </c>
      <c r="X23" s="1"/>
      <c r="Y23" s="1" t="str">
        <f t="shared" ca="1" si="21"/>
        <v>None</v>
      </c>
      <c r="Z23" s="1" t="str">
        <f t="shared" ca="1" si="22"/>
        <v>Barren</v>
      </c>
      <c r="AA23" s="1" t="str">
        <f t="shared" ca="1" si="23"/>
        <v>Terrestrial</v>
      </c>
      <c r="AB23" s="1" t="str">
        <f t="shared" ca="1" si="24"/>
        <v>Terrestrial</v>
      </c>
      <c r="AC23" s="1" t="s">
        <v>16</v>
      </c>
      <c r="AD23" s="1">
        <f t="shared" ca="1" si="25"/>
        <v>10</v>
      </c>
      <c r="AE23" s="1" t="str">
        <f t="shared" ca="1" si="26"/>
        <v>None</v>
      </c>
      <c r="AF23" s="1" t="str">
        <f t="shared" ca="1" si="27"/>
        <v>Large</v>
      </c>
      <c r="AG23" s="1">
        <f t="shared" ca="1" si="28"/>
        <v>9</v>
      </c>
      <c r="AH23" s="1">
        <f t="shared" ca="1" si="29"/>
        <v>0</v>
      </c>
      <c r="AI23" s="1">
        <f t="shared" ca="1" si="30"/>
        <v>0</v>
      </c>
      <c r="AJ23">
        <f t="shared" ca="1" si="31"/>
        <v>2</v>
      </c>
      <c r="AK23">
        <f t="shared" ca="1" si="32"/>
        <v>4</v>
      </c>
      <c r="AL23">
        <f t="shared" ca="1" si="33"/>
        <v>1</v>
      </c>
      <c r="AM23">
        <f t="shared" ca="1" si="34"/>
        <v>4</v>
      </c>
      <c r="AN23" s="1">
        <f t="shared" ca="1" si="35"/>
        <v>0</v>
      </c>
      <c r="AO23">
        <f t="shared" ca="1" si="36"/>
        <v>0</v>
      </c>
      <c r="AP23">
        <f t="shared" ca="1" si="37"/>
        <v>1</v>
      </c>
      <c r="AQ23">
        <f t="shared" ca="1" si="38"/>
        <v>0</v>
      </c>
      <c r="AR23">
        <f t="shared" ca="1" si="39"/>
        <v>0</v>
      </c>
      <c r="AS23">
        <f t="shared" ca="1" si="40"/>
        <v>0</v>
      </c>
      <c r="AT23">
        <f t="shared" ca="1" si="41"/>
        <v>1</v>
      </c>
      <c r="AU23">
        <f t="shared" ca="1" si="41"/>
        <v>2</v>
      </c>
      <c r="AV23" t="str">
        <f t="shared" ca="1" si="42"/>
        <v>No Moon</v>
      </c>
      <c r="AW23">
        <f t="shared" ca="1" si="43"/>
        <v>0</v>
      </c>
      <c r="AX23">
        <f t="shared" ca="1" si="44"/>
        <v>5</v>
      </c>
      <c r="AY23">
        <f t="shared" ca="1" si="44"/>
        <v>1</v>
      </c>
      <c r="AZ23" t="str">
        <f t="shared" ca="1" si="45"/>
        <v>No Moon</v>
      </c>
      <c r="BA23">
        <f t="shared" ca="1" si="46"/>
        <v>0</v>
      </c>
      <c r="BB23">
        <f t="shared" ca="1" si="47"/>
        <v>1</v>
      </c>
      <c r="BC23">
        <f t="shared" ca="1" si="47"/>
        <v>2</v>
      </c>
      <c r="BD23" t="str">
        <f t="shared" ca="1" si="48"/>
        <v>No Moon</v>
      </c>
      <c r="BE23">
        <f t="shared" ca="1" si="49"/>
        <v>0</v>
      </c>
      <c r="BF23">
        <f t="shared" ca="1" si="50"/>
        <v>3</v>
      </c>
      <c r="BG23">
        <f t="shared" ca="1" si="50"/>
        <v>6</v>
      </c>
      <c r="BH23" t="str">
        <f t="shared" ca="1" si="51"/>
        <v>No Moon</v>
      </c>
      <c r="BI23">
        <f t="shared" ca="1" si="52"/>
        <v>0</v>
      </c>
      <c r="BJ23">
        <f t="shared" ca="1" si="53"/>
        <v>5</v>
      </c>
      <c r="BK23">
        <f t="shared" ca="1" si="53"/>
        <v>6</v>
      </c>
      <c r="BL23" t="str">
        <f t="shared" ca="1" si="54"/>
        <v>No Moon</v>
      </c>
      <c r="BM23">
        <f t="shared" ca="1" si="55"/>
        <v>0</v>
      </c>
      <c r="BN23">
        <f t="shared" ca="1" si="56"/>
        <v>6</v>
      </c>
      <c r="BO23">
        <f t="shared" ca="1" si="56"/>
        <v>2</v>
      </c>
      <c r="BP23" t="str">
        <f t="shared" ca="1" si="57"/>
        <v>No Moon</v>
      </c>
      <c r="BQ23" t="str">
        <f t="shared" si="114"/>
        <v>Yes</v>
      </c>
      <c r="BR23" t="str">
        <f t="shared" ca="1" si="58"/>
        <v>None</v>
      </c>
      <c r="BS23" t="str">
        <f t="shared" ca="1" si="59"/>
        <v>Expanded Industry</v>
      </c>
      <c r="BT23" t="str">
        <f t="shared" ca="1" si="60"/>
        <v>Expanded Industry</v>
      </c>
      <c r="BU23" t="str">
        <f t="shared" ca="1" si="61"/>
        <v>Fair Climate</v>
      </c>
      <c r="BV23">
        <f t="shared" ca="1" si="62"/>
        <v>6</v>
      </c>
      <c r="BW23">
        <f t="shared" ca="1" si="63"/>
        <v>2</v>
      </c>
      <c r="BX23">
        <f t="shared" ca="1" si="63"/>
        <v>4</v>
      </c>
      <c r="BY23">
        <f t="shared" ca="1" si="64"/>
        <v>0</v>
      </c>
      <c r="BZ23" t="s">
        <v>31</v>
      </c>
      <c r="CA23" t="str">
        <f t="shared" ca="1" si="65"/>
        <v>Rich In Rare Metals</v>
      </c>
      <c r="CB23" t="str">
        <f t="shared" ca="1" si="66"/>
        <v>Rich In Rare Metals</v>
      </c>
      <c r="CC23" t="str">
        <f t="shared" ca="1" si="67"/>
        <v>Rich In Rare Metals</v>
      </c>
      <c r="CD23">
        <f t="shared" ca="1" si="68"/>
        <v>5</v>
      </c>
      <c r="CE23">
        <f t="shared" ca="1" si="69"/>
        <v>4</v>
      </c>
      <c r="CF23">
        <f t="shared" ca="1" si="69"/>
        <v>1</v>
      </c>
      <c r="CG23">
        <f t="shared" ca="1" si="70"/>
        <v>0</v>
      </c>
      <c r="CH23" t="s">
        <v>24</v>
      </c>
      <c r="CI23" t="s">
        <v>32</v>
      </c>
      <c r="CJ23" t="str">
        <f t="shared" ca="1" si="71"/>
        <v>Rich In Rare Metals</v>
      </c>
      <c r="CK23" t="str">
        <f t="shared" ca="1" si="72"/>
        <v>Rich In Rare Metals</v>
      </c>
      <c r="CL23" t="str">
        <f t="shared" ca="1" si="73"/>
        <v>Rich In Rare Metals</v>
      </c>
      <c r="CM23">
        <f t="shared" ca="1" si="74"/>
        <v>4</v>
      </c>
      <c r="CN23">
        <f t="shared" ca="1" si="75"/>
        <v>2</v>
      </c>
      <c r="CO23">
        <f t="shared" ca="1" si="75"/>
        <v>2</v>
      </c>
      <c r="CP23">
        <f t="shared" ca="1" si="76"/>
        <v>0</v>
      </c>
      <c r="CQ23" t="s">
        <v>33</v>
      </c>
      <c r="CR23" t="str">
        <f t="shared" ca="1" si="77"/>
        <v>Rich In Precious Minerals</v>
      </c>
      <c r="CS23" t="str">
        <f t="shared" ca="1" si="78"/>
        <v>Rich In Precious Minerals</v>
      </c>
      <c r="CT23" t="str">
        <f t="shared" ca="1" si="79"/>
        <v>Rich In Precious Minerals</v>
      </c>
      <c r="CU23">
        <f t="shared" ca="1" si="80"/>
        <v>7</v>
      </c>
      <c r="CV23">
        <f t="shared" ca="1" si="81"/>
        <v>6</v>
      </c>
      <c r="CW23">
        <f t="shared" ca="1" si="81"/>
        <v>1</v>
      </c>
      <c r="CX23">
        <f t="shared" ca="1" si="82"/>
        <v>0</v>
      </c>
      <c r="CY23" t="s">
        <v>34</v>
      </c>
      <c r="CZ23" t="str">
        <f t="shared" ca="1" si="83"/>
        <v>Rich In Rare Metals</v>
      </c>
      <c r="DA23" t="str">
        <f t="shared" ca="1" si="84"/>
        <v>Rich In Rare Metals</v>
      </c>
      <c r="DB23" t="str">
        <f t="shared" ca="1" si="85"/>
        <v>Rich In Rare Metals</v>
      </c>
      <c r="DC23">
        <f t="shared" ca="1" si="86"/>
        <v>5</v>
      </c>
      <c r="DD23">
        <f t="shared" ca="1" si="87"/>
        <v>1</v>
      </c>
      <c r="DE23">
        <f t="shared" ca="1" si="87"/>
        <v>4</v>
      </c>
      <c r="DF23">
        <f t="shared" ca="1" si="88"/>
        <v>0</v>
      </c>
      <c r="DG23" t="s">
        <v>35</v>
      </c>
      <c r="DH23" t="str">
        <f t="shared" ca="1" si="89"/>
        <v>Rich In Rare Metals</v>
      </c>
      <c r="DI23" t="str">
        <f t="shared" ca="1" si="90"/>
        <v>Rich In Rare Metals</v>
      </c>
      <c r="DJ23" t="str">
        <f t="shared" ca="1" si="91"/>
        <v>Rich In Rare Metals</v>
      </c>
      <c r="DK23">
        <f t="shared" ca="1" si="92"/>
        <v>3</v>
      </c>
      <c r="DL23">
        <f t="shared" ca="1" si="93"/>
        <v>1</v>
      </c>
      <c r="DM23">
        <f t="shared" ca="1" si="93"/>
        <v>2</v>
      </c>
      <c r="DN23">
        <f t="shared" ca="1" si="94"/>
        <v>0</v>
      </c>
      <c r="DO23" t="s">
        <v>36</v>
      </c>
      <c r="DP23" t="str">
        <f t="shared" ca="1" si="95"/>
        <v>Expanded Population</v>
      </c>
      <c r="DQ23" t="str">
        <f t="shared" ca="1" si="96"/>
        <v>Expanded Population</v>
      </c>
      <c r="DR23" t="str">
        <f t="shared" ca="1" si="97"/>
        <v>Fair Climate</v>
      </c>
      <c r="DS23">
        <f t="shared" ca="1" si="98"/>
        <v>9</v>
      </c>
      <c r="DT23">
        <f t="shared" ca="1" si="99"/>
        <v>3</v>
      </c>
      <c r="DU23">
        <f t="shared" ca="1" si="99"/>
        <v>6</v>
      </c>
      <c r="DV23">
        <f t="shared" ca="1" si="100"/>
        <v>0</v>
      </c>
      <c r="DW23" t="s">
        <v>37</v>
      </c>
      <c r="DX23" t="str">
        <f t="shared" ca="1" si="101"/>
        <v>Expanded Population</v>
      </c>
      <c r="DY23" t="str">
        <f t="shared" ca="1" si="102"/>
        <v>Expanded Population</v>
      </c>
      <c r="DZ23" t="str">
        <f t="shared" ca="1" si="103"/>
        <v>Fair Climate</v>
      </c>
      <c r="EA23">
        <f t="shared" ca="1" si="104"/>
        <v>9</v>
      </c>
      <c r="EB23">
        <f t="shared" ca="1" si="105"/>
        <v>4</v>
      </c>
      <c r="EC23">
        <f t="shared" ca="1" si="105"/>
        <v>5</v>
      </c>
      <c r="ED23">
        <f t="shared" ca="1" si="106"/>
        <v>0</v>
      </c>
      <c r="EE23" t="str">
        <f t="shared" ca="1" si="107"/>
        <v>Rich In Rare Metals</v>
      </c>
      <c r="EF23" t="str">
        <f t="shared" ca="1" si="108"/>
        <v>Rich In Rare Metals</v>
      </c>
      <c r="EG23" t="str">
        <f t="shared" ca="1" si="109"/>
        <v>Rich In Rare Metals</v>
      </c>
      <c r="EH23">
        <f t="shared" ca="1" si="110"/>
        <v>5</v>
      </c>
      <c r="EI23">
        <f t="shared" ca="1" si="111"/>
        <v>1</v>
      </c>
      <c r="EJ23">
        <f t="shared" ca="1" si="111"/>
        <v>4</v>
      </c>
      <c r="EK23">
        <f t="shared" ca="1" si="112"/>
        <v>0</v>
      </c>
    </row>
    <row r="24" spans="1:141" ht="15" customHeight="1" x14ac:dyDescent="0.25">
      <c r="A24" s="1" t="str">
        <f ca="1">IF(A20=3," Giant",A25)</f>
        <v xml:space="preserve"> Main Sequence</v>
      </c>
      <c r="B24" s="1" t="str">
        <f t="shared" ref="B24:F24" ca="1" si="120">IF(B20=3," Giant",B25)</f>
        <v xml:space="preserve"> Main Sequence</v>
      </c>
      <c r="C24" s="1" t="str">
        <f t="shared" ca="1" si="120"/>
        <v xml:space="preserve"> Main Sequence</v>
      </c>
      <c r="D24" s="1" t="str">
        <f t="shared" ca="1" si="120"/>
        <v xml:space="preserve"> Main Sequence</v>
      </c>
      <c r="E24" s="1" t="str">
        <f t="shared" ca="1" si="120"/>
        <v xml:space="preserve"> Main Sequence</v>
      </c>
      <c r="F24" s="1" t="str">
        <f t="shared" ca="1" si="120"/>
        <v xml:space="preserve"> Main Sequence</v>
      </c>
      <c r="K24">
        <v>10</v>
      </c>
      <c r="L24" s="1">
        <f ca="1">IF(L12&gt;=10,RANDBETWEEN(1,10),0)</f>
        <v>0</v>
      </c>
      <c r="M24" s="1">
        <f ca="1">(L24-G41)</f>
        <v>0</v>
      </c>
      <c r="N24" s="1">
        <f t="shared" ca="1" si="11"/>
        <v>0</v>
      </c>
      <c r="O24" s="1" t="str">
        <f t="shared" ca="1" si="12"/>
        <v>Planet Lost</v>
      </c>
      <c r="P24" s="1" t="str">
        <f t="shared" ca="1" si="13"/>
        <v>Planet Lost</v>
      </c>
      <c r="Q24" s="1" t="str">
        <f t="shared" ca="1" si="14"/>
        <v>Inner</v>
      </c>
      <c r="R24" s="1" t="str">
        <f t="shared" ca="1" si="15"/>
        <v>Planet Lost</v>
      </c>
      <c r="S24" s="1" t="str">
        <f t="shared" si="16"/>
        <v>Middle</v>
      </c>
      <c r="T24" s="1" t="str">
        <f t="shared" ca="1" si="17"/>
        <v>Planet Lost</v>
      </c>
      <c r="U24" s="1" t="str">
        <f t="shared" si="18"/>
        <v>Middle</v>
      </c>
      <c r="V24" s="1" t="str">
        <f t="shared" ca="1" si="19"/>
        <v>Planet Lost</v>
      </c>
      <c r="W24" s="1" t="str">
        <f t="shared" si="20"/>
        <v>Outer</v>
      </c>
      <c r="X24" s="1"/>
      <c r="Y24" s="1" t="str">
        <f t="shared" ca="1" si="21"/>
        <v>None</v>
      </c>
      <c r="Z24" s="1" t="str">
        <f t="shared" ca="1" si="22"/>
        <v>Barren</v>
      </c>
      <c r="AA24" s="1" t="str">
        <f t="shared" ca="1" si="23"/>
        <v>Terrestrial</v>
      </c>
      <c r="AB24" s="1" t="str">
        <f t="shared" ca="1" si="24"/>
        <v>Terrestrial</v>
      </c>
      <c r="AC24" s="1" t="s">
        <v>16</v>
      </c>
      <c r="AD24" s="1">
        <f t="shared" ca="1" si="25"/>
        <v>10</v>
      </c>
      <c r="AE24" s="1" t="str">
        <f t="shared" ca="1" si="26"/>
        <v>None</v>
      </c>
      <c r="AF24" s="1" t="str">
        <f t="shared" ca="1" si="27"/>
        <v>Medium</v>
      </c>
      <c r="AG24" s="1">
        <f t="shared" ca="1" si="28"/>
        <v>7</v>
      </c>
      <c r="AH24" s="1">
        <f t="shared" ca="1" si="29"/>
        <v>0</v>
      </c>
      <c r="AI24" s="1">
        <f t="shared" ca="1" si="30"/>
        <v>0</v>
      </c>
      <c r="AJ24">
        <f t="shared" ca="1" si="31"/>
        <v>2</v>
      </c>
      <c r="AK24">
        <f t="shared" ca="1" si="32"/>
        <v>3</v>
      </c>
      <c r="AL24">
        <f t="shared" ca="1" si="33"/>
        <v>3</v>
      </c>
      <c r="AM24">
        <f t="shared" ca="1" si="34"/>
        <v>10</v>
      </c>
      <c r="AN24" s="1">
        <f t="shared" ca="1" si="35"/>
        <v>0</v>
      </c>
      <c r="AO24">
        <f t="shared" ca="1" si="36"/>
        <v>0</v>
      </c>
      <c r="AP24">
        <f t="shared" ca="1" si="37"/>
        <v>1</v>
      </c>
      <c r="AQ24">
        <f t="shared" ca="1" si="38"/>
        <v>0</v>
      </c>
      <c r="AR24">
        <f t="shared" ca="1" si="39"/>
        <v>0</v>
      </c>
      <c r="AS24">
        <f t="shared" ca="1" si="40"/>
        <v>0</v>
      </c>
      <c r="AT24">
        <f t="shared" ca="1" si="41"/>
        <v>2</v>
      </c>
      <c r="AU24">
        <f t="shared" ca="1" si="41"/>
        <v>2</v>
      </c>
      <c r="AV24" t="str">
        <f t="shared" ca="1" si="42"/>
        <v>No Moon</v>
      </c>
      <c r="AW24">
        <f t="shared" ca="1" si="43"/>
        <v>0</v>
      </c>
      <c r="AX24">
        <f t="shared" ca="1" si="44"/>
        <v>1</v>
      </c>
      <c r="AY24">
        <f t="shared" ca="1" si="44"/>
        <v>3</v>
      </c>
      <c r="AZ24" t="str">
        <f t="shared" ca="1" si="45"/>
        <v>No Moon</v>
      </c>
      <c r="BA24">
        <f t="shared" ca="1" si="46"/>
        <v>0</v>
      </c>
      <c r="BB24">
        <f t="shared" ca="1" si="47"/>
        <v>3</v>
      </c>
      <c r="BC24">
        <f t="shared" ca="1" si="47"/>
        <v>5</v>
      </c>
      <c r="BD24" t="str">
        <f t="shared" ca="1" si="48"/>
        <v>No Moon</v>
      </c>
      <c r="BE24">
        <f t="shared" ca="1" si="49"/>
        <v>0</v>
      </c>
      <c r="BF24">
        <f t="shared" ca="1" si="50"/>
        <v>1</v>
      </c>
      <c r="BG24">
        <f t="shared" ca="1" si="50"/>
        <v>1</v>
      </c>
      <c r="BH24" t="str">
        <f t="shared" ca="1" si="51"/>
        <v>No Moon</v>
      </c>
      <c r="BI24">
        <f t="shared" ca="1" si="52"/>
        <v>0</v>
      </c>
      <c r="BJ24">
        <f t="shared" ca="1" si="53"/>
        <v>6</v>
      </c>
      <c r="BK24">
        <f t="shared" ca="1" si="53"/>
        <v>6</v>
      </c>
      <c r="BL24" t="str">
        <f t="shared" ca="1" si="54"/>
        <v>No Moon</v>
      </c>
      <c r="BM24">
        <f t="shared" ca="1" si="55"/>
        <v>0</v>
      </c>
      <c r="BN24">
        <f t="shared" ca="1" si="56"/>
        <v>6</v>
      </c>
      <c r="BO24">
        <f t="shared" ca="1" si="56"/>
        <v>6</v>
      </c>
      <c r="BP24" t="str">
        <f t="shared" ca="1" si="57"/>
        <v>No Moon</v>
      </c>
      <c r="BQ24" t="str">
        <f t="shared" si="114"/>
        <v>Yes</v>
      </c>
      <c r="BR24" t="str">
        <f t="shared" ca="1" si="58"/>
        <v>None</v>
      </c>
      <c r="BS24" t="str">
        <f t="shared" ca="1" si="59"/>
        <v>Special Resources</v>
      </c>
      <c r="BT24" t="str">
        <f t="shared" ca="1" si="60"/>
        <v>Special Resources</v>
      </c>
      <c r="BU24" t="str">
        <f t="shared" ca="1" si="61"/>
        <v>Special Resources</v>
      </c>
      <c r="BV24">
        <f t="shared" ca="1" si="62"/>
        <v>11</v>
      </c>
      <c r="BW24">
        <f t="shared" ca="1" si="63"/>
        <v>6</v>
      </c>
      <c r="BX24">
        <f t="shared" ca="1" si="63"/>
        <v>5</v>
      </c>
      <c r="BY24">
        <f t="shared" ca="1" si="64"/>
        <v>0</v>
      </c>
      <c r="BZ24" t="s">
        <v>31</v>
      </c>
      <c r="CA24" t="str">
        <f t="shared" ca="1" si="65"/>
        <v>Special Resources</v>
      </c>
      <c r="CB24" t="str">
        <f t="shared" ca="1" si="66"/>
        <v>Special Resources</v>
      </c>
      <c r="CC24" t="str">
        <f t="shared" ca="1" si="67"/>
        <v>Special Resources</v>
      </c>
      <c r="CD24">
        <f t="shared" ca="1" si="68"/>
        <v>11</v>
      </c>
      <c r="CE24">
        <f t="shared" ca="1" si="69"/>
        <v>5</v>
      </c>
      <c r="CF24">
        <f t="shared" ca="1" si="69"/>
        <v>6</v>
      </c>
      <c r="CG24">
        <f t="shared" ca="1" si="70"/>
        <v>0</v>
      </c>
      <c r="CH24" t="s">
        <v>24</v>
      </c>
      <c r="CI24" t="s">
        <v>32</v>
      </c>
      <c r="CJ24" t="str">
        <f t="shared" ca="1" si="71"/>
        <v>Expanded Industry</v>
      </c>
      <c r="CK24" t="str">
        <f t="shared" ca="1" si="72"/>
        <v>Expanded Industry</v>
      </c>
      <c r="CL24" t="str">
        <f t="shared" ca="1" si="73"/>
        <v>Fair Climate</v>
      </c>
      <c r="CM24">
        <f t="shared" ca="1" si="74"/>
        <v>6</v>
      </c>
      <c r="CN24">
        <f t="shared" ca="1" si="75"/>
        <v>5</v>
      </c>
      <c r="CO24">
        <f t="shared" ca="1" si="75"/>
        <v>1</v>
      </c>
      <c r="CP24">
        <f t="shared" ca="1" si="76"/>
        <v>0</v>
      </c>
      <c r="CQ24" t="s">
        <v>33</v>
      </c>
      <c r="CR24" t="str">
        <f t="shared" ca="1" si="77"/>
        <v>Rich In Precious Minerals</v>
      </c>
      <c r="CS24" t="str">
        <f t="shared" ca="1" si="78"/>
        <v>Rich In Precious Minerals</v>
      </c>
      <c r="CT24" t="str">
        <f t="shared" ca="1" si="79"/>
        <v>Rich In Precious Minerals</v>
      </c>
      <c r="CU24">
        <f t="shared" ca="1" si="80"/>
        <v>7</v>
      </c>
      <c r="CV24">
        <f t="shared" ca="1" si="81"/>
        <v>6</v>
      </c>
      <c r="CW24">
        <f t="shared" ca="1" si="81"/>
        <v>1</v>
      </c>
      <c r="CX24">
        <f t="shared" ca="1" si="82"/>
        <v>0</v>
      </c>
      <c r="CY24" t="s">
        <v>34</v>
      </c>
      <c r="CZ24" t="str">
        <f t="shared" ca="1" si="83"/>
        <v>Expanded Industry</v>
      </c>
      <c r="DA24" t="str">
        <f t="shared" ca="1" si="84"/>
        <v>Expanded Industry</v>
      </c>
      <c r="DB24" t="str">
        <f t="shared" ca="1" si="85"/>
        <v>Fair Climate</v>
      </c>
      <c r="DC24">
        <f t="shared" ca="1" si="86"/>
        <v>6</v>
      </c>
      <c r="DD24">
        <f t="shared" ca="1" si="87"/>
        <v>5</v>
      </c>
      <c r="DE24">
        <f t="shared" ca="1" si="87"/>
        <v>1</v>
      </c>
      <c r="DF24">
        <f t="shared" ca="1" si="88"/>
        <v>0</v>
      </c>
      <c r="DG24" t="s">
        <v>35</v>
      </c>
      <c r="DH24" t="str">
        <f t="shared" ca="1" si="89"/>
        <v>Mature Industry</v>
      </c>
      <c r="DI24" t="str">
        <f t="shared" ca="1" si="90"/>
        <v>Mature Industry</v>
      </c>
      <c r="DJ24" t="str">
        <f t="shared" ca="1" si="91"/>
        <v>Ideal Climate</v>
      </c>
      <c r="DK24">
        <f t="shared" ca="1" si="92"/>
        <v>8</v>
      </c>
      <c r="DL24">
        <f t="shared" ca="1" si="93"/>
        <v>6</v>
      </c>
      <c r="DM24">
        <f t="shared" ca="1" si="93"/>
        <v>2</v>
      </c>
      <c r="DN24">
        <f t="shared" ca="1" si="94"/>
        <v>0</v>
      </c>
      <c r="DO24" t="s">
        <v>36</v>
      </c>
      <c r="DP24" t="str">
        <f t="shared" ca="1" si="95"/>
        <v>Rich In Precious Minerals</v>
      </c>
      <c r="DQ24" t="str">
        <f t="shared" ca="1" si="96"/>
        <v>Rich In Precious Minerals</v>
      </c>
      <c r="DR24" t="str">
        <f t="shared" ca="1" si="97"/>
        <v>Rich In Precious Minerals</v>
      </c>
      <c r="DS24">
        <f t="shared" ca="1" si="98"/>
        <v>7</v>
      </c>
      <c r="DT24">
        <f t="shared" ca="1" si="99"/>
        <v>3</v>
      </c>
      <c r="DU24">
        <f t="shared" ca="1" si="99"/>
        <v>4</v>
      </c>
      <c r="DV24">
        <f t="shared" ca="1" si="100"/>
        <v>0</v>
      </c>
      <c r="DW24" t="s">
        <v>37</v>
      </c>
      <c r="DX24" t="str">
        <f t="shared" ca="1" si="101"/>
        <v>Rich In Rare Metals</v>
      </c>
      <c r="DY24" t="str">
        <f t="shared" ca="1" si="102"/>
        <v>Rich In Rare Metals</v>
      </c>
      <c r="DZ24" t="str">
        <f t="shared" ca="1" si="103"/>
        <v>Rich In Rare Metals</v>
      </c>
      <c r="EA24">
        <f t="shared" ca="1" si="104"/>
        <v>4</v>
      </c>
      <c r="EB24">
        <f t="shared" ca="1" si="105"/>
        <v>1</v>
      </c>
      <c r="EC24">
        <f t="shared" ca="1" si="105"/>
        <v>3</v>
      </c>
      <c r="ED24">
        <f t="shared" ca="1" si="106"/>
        <v>0</v>
      </c>
      <c r="EE24" t="str">
        <f t="shared" ca="1" si="107"/>
        <v>Rich In Rare Metals</v>
      </c>
      <c r="EF24" t="str">
        <f t="shared" ca="1" si="108"/>
        <v>Fair Government</v>
      </c>
      <c r="EG24" t="str">
        <f t="shared" ca="1" si="109"/>
        <v>Rich In Rare Metals</v>
      </c>
      <c r="EH24">
        <f t="shared" ca="1" si="110"/>
        <v>2</v>
      </c>
      <c r="EI24">
        <f t="shared" ca="1" si="111"/>
        <v>1</v>
      </c>
      <c r="EJ24">
        <f t="shared" ca="1" si="111"/>
        <v>1</v>
      </c>
      <c r="EK24">
        <f t="shared" ca="1" si="112"/>
        <v>0</v>
      </c>
    </row>
    <row r="25" spans="1:141" ht="15" customHeight="1" x14ac:dyDescent="0.25">
      <c r="A25" s="1" t="str">
        <f ca="1">IF(A20=4," Sub Giant",A26)</f>
        <v xml:space="preserve"> Main Sequence</v>
      </c>
      <c r="B25" s="1" t="str">
        <f t="shared" ref="B25:F25" ca="1" si="121">IF(B20=4," Sub Giant",B26)</f>
        <v xml:space="preserve"> Main Sequence</v>
      </c>
      <c r="C25" s="1" t="str">
        <f t="shared" ca="1" si="121"/>
        <v xml:space="preserve"> Main Sequence</v>
      </c>
      <c r="D25" s="1" t="str">
        <f t="shared" ca="1" si="121"/>
        <v xml:space="preserve"> Main Sequence</v>
      </c>
      <c r="E25" s="1" t="str">
        <f t="shared" ca="1" si="121"/>
        <v xml:space="preserve"> Main Sequence</v>
      </c>
      <c r="F25" s="1" t="str">
        <f t="shared" ca="1" si="121"/>
        <v xml:space="preserve"> Main Sequence</v>
      </c>
    </row>
    <row r="26" spans="1:141" ht="15" customHeight="1" x14ac:dyDescent="0.25">
      <c r="A26" s="1" t="s">
        <v>8</v>
      </c>
      <c r="B26" s="1" t="s">
        <v>8</v>
      </c>
      <c r="C26" s="1" t="s">
        <v>8</v>
      </c>
      <c r="D26" s="1" t="s">
        <v>8</v>
      </c>
      <c r="E26" s="1" t="s">
        <v>8</v>
      </c>
      <c r="F26" s="1" t="s">
        <v>8</v>
      </c>
    </row>
    <row r="27" spans="1:141" ht="15" customHeight="1" x14ac:dyDescent="0.25">
      <c r="A27" s="1" t="str">
        <f ca="1">IF(A20="No","No",A28)</f>
        <v xml:space="preserve">V </v>
      </c>
      <c r="B27" s="1" t="str">
        <f t="shared" ref="B27:F27" ca="1" si="122">IF(B20="No","No",B28)</f>
        <v>No</v>
      </c>
      <c r="C27" s="1" t="str">
        <f t="shared" ca="1" si="122"/>
        <v>No</v>
      </c>
      <c r="D27" s="1" t="str">
        <f t="shared" ca="1" si="122"/>
        <v>No</v>
      </c>
      <c r="E27" s="1" t="str">
        <f t="shared" ca="1" si="122"/>
        <v>No</v>
      </c>
      <c r="F27" s="1" t="str">
        <f t="shared" ca="1" si="122"/>
        <v>No</v>
      </c>
    </row>
    <row r="28" spans="1:141" ht="15" customHeight="1" x14ac:dyDescent="0.25">
      <c r="A28" s="1" t="str">
        <f ca="1">IF(A20=1,"I ",A29)</f>
        <v xml:space="preserve">V </v>
      </c>
      <c r="B28" s="1" t="str">
        <f t="shared" ref="B28:F28" ca="1" si="123">IF(B20=1,"I ",B29)</f>
        <v xml:space="preserve">V </v>
      </c>
      <c r="C28" s="1" t="str">
        <f t="shared" ca="1" si="123"/>
        <v xml:space="preserve">V </v>
      </c>
      <c r="D28" s="1" t="str">
        <f t="shared" ca="1" si="123"/>
        <v xml:space="preserve">V </v>
      </c>
      <c r="E28" s="1" t="str">
        <f t="shared" ca="1" si="123"/>
        <v xml:space="preserve">V </v>
      </c>
      <c r="F28" s="1" t="str">
        <f t="shared" ca="1" si="123"/>
        <v xml:space="preserve">V </v>
      </c>
    </row>
    <row r="29" spans="1:141" ht="15" customHeight="1" x14ac:dyDescent="0.25">
      <c r="A29" s="1" t="str">
        <f ca="1">IF(A20=2,"II ",A30)</f>
        <v xml:space="preserve">V </v>
      </c>
      <c r="B29" s="1" t="str">
        <f t="shared" ref="B29:F29" ca="1" si="124">IF(B20=2,"II ",B30)</f>
        <v xml:space="preserve">V </v>
      </c>
      <c r="C29" s="1" t="str">
        <f t="shared" ca="1" si="124"/>
        <v xml:space="preserve">V </v>
      </c>
      <c r="D29" s="1" t="str">
        <f t="shared" ca="1" si="124"/>
        <v xml:space="preserve">V </v>
      </c>
      <c r="E29" s="1" t="str">
        <f t="shared" ca="1" si="124"/>
        <v xml:space="preserve">V </v>
      </c>
      <c r="F29" s="1" t="str">
        <f t="shared" ca="1" si="124"/>
        <v xml:space="preserve">V </v>
      </c>
    </row>
    <row r="30" spans="1:141" ht="15" customHeight="1" x14ac:dyDescent="0.25">
      <c r="A30" s="1" t="str">
        <f ca="1">IF(A20=3,"III ",A31)</f>
        <v xml:space="preserve">V </v>
      </c>
      <c r="B30" s="1" t="str">
        <f t="shared" ref="B30:F30" ca="1" si="125">IF(B20=3,"III ",B31)</f>
        <v xml:space="preserve">V </v>
      </c>
      <c r="C30" s="1" t="str">
        <f t="shared" ca="1" si="125"/>
        <v xml:space="preserve">V </v>
      </c>
      <c r="D30" s="1" t="str">
        <f t="shared" ca="1" si="125"/>
        <v xml:space="preserve">V </v>
      </c>
      <c r="E30" s="1" t="str">
        <f t="shared" ca="1" si="125"/>
        <v xml:space="preserve">V </v>
      </c>
      <c r="F30" s="1" t="str">
        <f t="shared" ca="1" si="125"/>
        <v xml:space="preserve">V </v>
      </c>
    </row>
    <row r="31" spans="1:141" ht="15" customHeight="1" x14ac:dyDescent="0.25">
      <c r="A31" s="1" t="str">
        <f ca="1">IF(A20=4,"IV ",A32)</f>
        <v xml:space="preserve">V </v>
      </c>
      <c r="B31" s="1" t="str">
        <f t="shared" ref="B31:F31" ca="1" si="126">IF(B20=4,"IV ",B32)</f>
        <v xml:space="preserve">V </v>
      </c>
      <c r="C31" s="1" t="str">
        <f t="shared" ca="1" si="126"/>
        <v xml:space="preserve">V </v>
      </c>
      <c r="D31" s="1" t="str">
        <f t="shared" ca="1" si="126"/>
        <v xml:space="preserve">V </v>
      </c>
      <c r="E31" s="1" t="str">
        <f t="shared" ca="1" si="126"/>
        <v xml:space="preserve">V </v>
      </c>
      <c r="F31" s="1" t="str">
        <f t="shared" ca="1" si="126"/>
        <v xml:space="preserve">V </v>
      </c>
    </row>
    <row r="32" spans="1:141" ht="15" customHeight="1" x14ac:dyDescent="0.25">
      <c r="A32" s="1" t="s">
        <v>6</v>
      </c>
      <c r="B32" s="1" t="s">
        <v>6</v>
      </c>
      <c r="C32" s="1" t="s">
        <v>6</v>
      </c>
      <c r="D32" s="1" t="s">
        <v>6</v>
      </c>
      <c r="E32" s="1" t="s">
        <v>6</v>
      </c>
      <c r="F32" s="1" t="s">
        <v>6</v>
      </c>
    </row>
    <row r="33" spans="1:8" ht="15" customHeight="1" x14ac:dyDescent="0.25">
      <c r="A33" s="1"/>
      <c r="B33" s="1"/>
      <c r="C33" s="1"/>
      <c r="D33" s="1"/>
      <c r="E33" s="1"/>
      <c r="F33" s="1"/>
    </row>
    <row r="34" spans="1:8" ht="15" customHeight="1" x14ac:dyDescent="0.25">
      <c r="A34" s="1" t="str">
        <f ca="1">IF(A12="No","No",CONCATENATE(A12,A27))</f>
        <v xml:space="preserve">KV </v>
      </c>
      <c r="B34" s="1" t="str">
        <f t="shared" ref="B34:F34" ca="1" si="127">IF(B12="No","No",CONCATENATE(B12,B27))</f>
        <v>No</v>
      </c>
      <c r="C34" s="1" t="str">
        <f t="shared" ca="1" si="127"/>
        <v>No</v>
      </c>
      <c r="D34" s="1" t="str">
        <f t="shared" ca="1" si="127"/>
        <v>No</v>
      </c>
      <c r="E34" s="1" t="str">
        <f t="shared" ca="1" si="127"/>
        <v>No</v>
      </c>
      <c r="F34" s="1" t="str">
        <f t="shared" ca="1" si="127"/>
        <v>No</v>
      </c>
      <c r="H34" t="s">
        <v>5</v>
      </c>
    </row>
    <row r="35" spans="1:8" ht="15" customHeight="1" x14ac:dyDescent="0.25">
      <c r="A35" s="1" t="str">
        <f ca="1">A34</f>
        <v xml:space="preserve">KV </v>
      </c>
      <c r="B35" s="1" t="str">
        <f ca="1">IF(B34="No",A35,CONCATENATE(A34,B34))</f>
        <v xml:space="preserve">KV </v>
      </c>
      <c r="C35" s="1" t="str">
        <f ca="1">IF(C34="No",B35,CONCATENATE(A34,B34,C34))</f>
        <v xml:space="preserve">KV </v>
      </c>
      <c r="D35" s="1" t="str">
        <f ca="1">IF(D34="No",C35,CONCATENATE(A34,B34,C34,D34))</f>
        <v xml:space="preserve">KV </v>
      </c>
      <c r="E35" s="1" t="str">
        <f ca="1">IF(E34="No",D35,CONCATENATE(A34,B34,C34,D34,E34))</f>
        <v xml:space="preserve">KV </v>
      </c>
      <c r="F35" s="1" t="str">
        <f ca="1">IF(F34="No",E35,CONCATENATE(A34,B34,C34,D34,E34,F34))</f>
        <v xml:space="preserve">KV </v>
      </c>
      <c r="H35" t="s">
        <v>7</v>
      </c>
    </row>
    <row r="36" spans="1:8" ht="15" customHeight="1" x14ac:dyDescent="0.25">
      <c r="A36" s="1" t="s">
        <v>9</v>
      </c>
      <c r="B36" s="1" t="s">
        <v>9</v>
      </c>
      <c r="C36" s="1" t="s">
        <v>9</v>
      </c>
      <c r="D36" s="1" t="s">
        <v>9</v>
      </c>
      <c r="E36" s="1" t="s">
        <v>9</v>
      </c>
      <c r="F36" s="1" t="s">
        <v>9</v>
      </c>
    </row>
    <row r="37" spans="1:8" x14ac:dyDescent="0.25">
      <c r="A37" s="1" t="str">
        <f ca="1">IF(A12="No","No",CONCATENATE(A12,A36,A21))</f>
        <v>K Class Main Sequence</v>
      </c>
      <c r="B37" s="1" t="str">
        <f t="shared" ref="B37:F37" ca="1" si="128">IF(B12="No","No",CONCATENATE(B12,B36,B21))</f>
        <v>No</v>
      </c>
      <c r="C37" s="1" t="str">
        <f t="shared" ca="1" si="128"/>
        <v>No</v>
      </c>
      <c r="D37" s="1" t="str">
        <f t="shared" ca="1" si="128"/>
        <v>No</v>
      </c>
      <c r="E37" s="1" t="str">
        <f t="shared" ca="1" si="128"/>
        <v>No</v>
      </c>
      <c r="F37" s="1" t="str">
        <f t="shared" ca="1" si="128"/>
        <v>No</v>
      </c>
      <c r="H37" t="s">
        <v>10</v>
      </c>
    </row>
    <row r="39" spans="1:8" x14ac:dyDescent="0.25">
      <c r="A39" t="str">
        <f ca="1">F35</f>
        <v xml:space="preserve">KV </v>
      </c>
    </row>
    <row r="40" spans="1:8" x14ac:dyDescent="0.25">
      <c r="A40" t="s">
        <v>11</v>
      </c>
    </row>
    <row r="41" spans="1:8" x14ac:dyDescent="0.25">
      <c r="A41">
        <f ca="1">IF(A21=" Supergiant",A42,A43)</f>
        <v>0</v>
      </c>
      <c r="B41">
        <f t="shared" ref="B41:F41" ca="1" si="129">IF(B21=" Supergiant",B42,B43)</f>
        <v>0</v>
      </c>
      <c r="C41">
        <f t="shared" ca="1" si="129"/>
        <v>0</v>
      </c>
      <c r="D41">
        <f t="shared" ca="1" si="129"/>
        <v>0</v>
      </c>
      <c r="E41">
        <f t="shared" ca="1" si="129"/>
        <v>0</v>
      </c>
      <c r="F41">
        <f t="shared" ca="1" si="129"/>
        <v>0</v>
      </c>
      <c r="G41">
        <f ca="1">SUM(A41:F41)</f>
        <v>0</v>
      </c>
      <c r="H41" t="s">
        <v>12</v>
      </c>
    </row>
    <row r="42" spans="1:8" x14ac:dyDescent="0.25">
      <c r="A42">
        <v>3</v>
      </c>
      <c r="B42">
        <v>3</v>
      </c>
      <c r="C42">
        <v>3</v>
      </c>
      <c r="D42">
        <v>3</v>
      </c>
      <c r="E42">
        <v>3</v>
      </c>
      <c r="F42">
        <v>3</v>
      </c>
    </row>
    <row r="43" spans="1:8" x14ac:dyDescent="0.25">
      <c r="A43">
        <f ca="1">IF(A21=" Bright Giant",A44,A45)</f>
        <v>0</v>
      </c>
      <c r="B43">
        <f t="shared" ref="B43:F43" ca="1" si="130">IF(B21=" Bright Giant",B44,B45)</f>
        <v>0</v>
      </c>
      <c r="C43">
        <f t="shared" ca="1" si="130"/>
        <v>0</v>
      </c>
      <c r="D43">
        <f t="shared" ca="1" si="130"/>
        <v>0</v>
      </c>
      <c r="E43">
        <f t="shared" ca="1" si="130"/>
        <v>0</v>
      </c>
      <c r="F43">
        <f t="shared" ca="1" si="130"/>
        <v>0</v>
      </c>
    </row>
    <row r="44" spans="1:8" x14ac:dyDescent="0.25">
      <c r="A44">
        <v>2</v>
      </c>
      <c r="B44">
        <v>2</v>
      </c>
      <c r="C44">
        <v>2</v>
      </c>
      <c r="D44">
        <v>2</v>
      </c>
      <c r="E44">
        <v>2</v>
      </c>
      <c r="F44">
        <v>2</v>
      </c>
    </row>
    <row r="45" spans="1:8" x14ac:dyDescent="0.25">
      <c r="A45">
        <f ca="1">IF(A21=" Giant",A46,A47)</f>
        <v>0</v>
      </c>
      <c r="B45">
        <f t="shared" ref="B45:F45" ca="1" si="131">IF(B21=" Giant",B46,B47)</f>
        <v>0</v>
      </c>
      <c r="C45">
        <f t="shared" ca="1" si="131"/>
        <v>0</v>
      </c>
      <c r="D45">
        <f t="shared" ca="1" si="131"/>
        <v>0</v>
      </c>
      <c r="E45">
        <f t="shared" ca="1" si="131"/>
        <v>0</v>
      </c>
      <c r="F45">
        <f t="shared" ca="1" si="131"/>
        <v>0</v>
      </c>
    </row>
    <row r="46" spans="1:8" x14ac:dyDescent="0.25">
      <c r="A46">
        <v>2</v>
      </c>
      <c r="B46">
        <v>2</v>
      </c>
      <c r="C46">
        <v>2</v>
      </c>
      <c r="D46">
        <v>2</v>
      </c>
      <c r="E46">
        <v>2</v>
      </c>
      <c r="F46">
        <v>2</v>
      </c>
    </row>
    <row r="47" spans="1:8" x14ac:dyDescent="0.25">
      <c r="A47">
        <f ca="1">IF(A21=" Sub Giant",A48,A49)</f>
        <v>0</v>
      </c>
      <c r="B47">
        <f t="shared" ref="B47:F47" ca="1" si="132">IF(B21=" Sub Giant",B48,B49)</f>
        <v>0</v>
      </c>
      <c r="C47">
        <f t="shared" ca="1" si="132"/>
        <v>0</v>
      </c>
      <c r="D47">
        <f t="shared" ca="1" si="132"/>
        <v>0</v>
      </c>
      <c r="E47">
        <f t="shared" ca="1" si="132"/>
        <v>0</v>
      </c>
      <c r="F47">
        <f t="shared" ca="1" si="132"/>
        <v>0</v>
      </c>
    </row>
    <row r="48" spans="1:8" x14ac:dyDescent="0.25">
      <c r="A48">
        <v>1</v>
      </c>
      <c r="B48">
        <v>1</v>
      </c>
      <c r="C48">
        <v>1</v>
      </c>
      <c r="D48">
        <v>1</v>
      </c>
      <c r="E48">
        <v>1</v>
      </c>
      <c r="F48">
        <v>1</v>
      </c>
    </row>
    <row r="49" spans="1:6" x14ac:dyDescent="0.25">
      <c r="A49">
        <f ca="1">IF(A21=" Main Sequence",A50,A51)</f>
        <v>0</v>
      </c>
      <c r="B49">
        <f t="shared" ref="B49:F49" ca="1" si="133">IF(B21=" Main Sequence",B50,B51)</f>
        <v>0</v>
      </c>
      <c r="C49">
        <f t="shared" ca="1" si="133"/>
        <v>0</v>
      </c>
      <c r="D49">
        <f t="shared" ca="1" si="133"/>
        <v>0</v>
      </c>
      <c r="E49">
        <f t="shared" ca="1" si="133"/>
        <v>0</v>
      </c>
      <c r="F49">
        <f t="shared" ca="1" si="133"/>
        <v>0</v>
      </c>
    </row>
    <row r="50" spans="1:6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</row>
  </sheetData>
  <mergeCells count="7">
    <mergeCell ref="L8:O8"/>
    <mergeCell ref="L2:O2"/>
    <mergeCell ref="L3:O3"/>
    <mergeCell ref="L4:O4"/>
    <mergeCell ref="L5:O5"/>
    <mergeCell ref="L6:O6"/>
    <mergeCell ref="L7:O7"/>
  </mergeCells>
  <conditionalFormatting sqref="A34:F34">
    <cfRule type="containsText" dxfId="7" priority="1" operator="containsText" text="No">
      <formula>NOT(ISERROR(SEARCH("No",A34)))</formula>
    </cfRule>
    <cfRule type="containsText" dxfId="6" priority="2" operator="containsText" text="O">
      <formula>NOT(ISERROR(SEARCH("O",A34)))</formula>
    </cfRule>
    <cfRule type="containsText" dxfId="5" priority="3" operator="containsText" text="B">
      <formula>NOT(ISERROR(SEARCH("B",A34)))</formula>
    </cfRule>
    <cfRule type="containsText" dxfId="4" priority="4" operator="containsText" text="A">
      <formula>NOT(ISERROR(SEARCH("A",A34)))</formula>
    </cfRule>
    <cfRule type="containsText" dxfId="3" priority="5" operator="containsText" text="F">
      <formula>NOT(ISERROR(SEARCH("F",A34)))</formula>
    </cfRule>
    <cfRule type="containsText" dxfId="2" priority="6" operator="containsText" text="G">
      <formula>NOT(ISERROR(SEARCH("G",A34)))</formula>
    </cfRule>
    <cfRule type="containsText" dxfId="1" priority="7" operator="containsText" text="K">
      <formula>NOT(ISERROR(SEARCH("K",A34)))</formula>
    </cfRule>
    <cfRule type="containsText" dxfId="0" priority="8" operator="containsText" text="M">
      <formula>NOT(ISERROR(SEARCH("M",A34)))</formula>
    </cfRule>
  </conditionalFormatting>
  <dataValidations count="1">
    <dataValidation type="list" allowBlank="1" showInputMessage="1" showErrorMessage="1" sqref="BR10">
      <formula1>"Yes,No"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murtalianconfederacy</dc:creator>
  <dcterms:created xsi:type="dcterms:W3CDTF">2019-09-18T10:10:51Z</dcterms:created>
  <dcterms:modified xsi:type="dcterms:W3CDTF">2019-09-22T15:37:23Z</dcterms:modified>
</cp:coreProperties>
</file>